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Справка" sheetId="1" r:id="rId1"/>
  </sheets>
  <definedNames>
    <definedName name="_xlnm.Print_Area" localSheetId="0">'Справка'!$C$3:$AO$51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O3" authorId="0">
      <text>
        <r>
          <rPr>
            <b/>
            <sz val="8"/>
            <rFont val="Tahoma"/>
            <family val="0"/>
          </rPr>
          <t>с изменениями, внесенными постановлениями от 10.04.2018 № 42, 07.05.2020 № 46 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<sst xmlns="http://schemas.openxmlformats.org/spreadsheetml/2006/main" count="72" uniqueCount="64">
  <si>
    <t>(подпись)</t>
  </si>
  <si>
    <t>Форма действует начиная с 23.05.2020 года</t>
  </si>
  <si>
    <t>Приложение 13[2]</t>
  </si>
  <si>
    <t>к постановлению</t>
  </si>
  <si>
    <t>Министерства труда</t>
  </si>
  <si>
    <t>и социальной защиты</t>
  </si>
  <si>
    <t>Республики Беларусь</t>
  </si>
  <si>
    <t>05.10.2010 № 140</t>
  </si>
  <si>
    <t>(в редакции постановления</t>
  </si>
  <si>
    <t>Реквизиты бланка</t>
  </si>
  <si>
    <t>11.07.2016 № 34)</t>
  </si>
  <si>
    <t>(угловой штамп)</t>
  </si>
  <si>
    <t>Типовая форма</t>
  </si>
  <si>
    <t>СПРАВКА</t>
  </si>
  <si>
    <t>о размере заработной платы (денежного довольствия, ежемесячного денежного содержания)</t>
  </si>
  <si>
    <t>№ </t>
  </si>
  <si>
    <t>(дата)</t>
  </si>
  <si>
    <t>Адресат</t>
  </si>
  <si>
    <t>(место выдачи справки)</t>
  </si>
  <si>
    <t>(фамилия, собственное имя, отчество (если таковое имеется)</t>
  </si>
  <si>
    <t>работает (проходит службу) в</t>
  </si>
  <si>
    <t>(полное наименование организации)</t>
  </si>
  <si>
    <t>в должности служащего (профессии рабочего), государственной или воинской должности, должности рядового и начальствующего состава</t>
  </si>
  <si>
    <t>служащего (профессии рабочего), государственной или воинской должности, должности рядового и начальствующего состава)</t>
  </si>
  <si>
    <t>Заработная плата (денежное довольствие, ежемесячное денежное содержание)</t>
  </si>
  <si>
    <t>(фамилия, инициалы)</t>
  </si>
  <si>
    <t>составила: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</si>
  <si>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</si>
  <si>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</si>
  <si>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</si>
  <si>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</si>
  <si>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</si>
  <si>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</si>
  <si>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</si>
  <si>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</si>
  <si>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</si>
  <si>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</si>
  <si>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</si>
  <si>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</si>
  <si>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</si>
  <si>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Дни*</t>
  </si>
  <si>
    <t>Всего</t>
  </si>
  <si>
    <t>(цифрами и прописью)</t>
  </si>
  <si>
    <t>Срок действия справки – бессрочно.</t>
  </si>
  <si>
    <t>Руководитель</t>
  </si>
  <si>
    <t>(инициалы, фамилия)</t>
  </si>
  <si>
    <t>Главный бухгалтер</t>
  </si>
  <si>
    <t>* При оформлении справки для исчисления пособий по временной нетрудоспособности и по беременности и родам согласно частям второй и третьей пункта 21 Положения о порядке обеспечения пособиями по временной нетрудоспособности и по беременности и родам, утвержденного постановлением Совета Министров Республики Беларусь от 28 июня 2013 г. № 569 (далее – Положение), указывается сумма заработной платы с учетом пункта 24 Положения и количество календарных дней за соответствующий месяц, применяемых для исчисления пособий с учетом пункта 22 Положения.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</si>
  <si>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</si>
  <si>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</si>
  <si>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</si>
  <si>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</si>
  <si>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</si>
  <si>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</si>
  <si>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</si>
  <si>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</si>
  <si>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</si>
  <si>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ноль для копеек</t>
  </si>
  <si>
    <t xml:space="preserve"> копейка</t>
  </si>
  <si>
    <t xml:space="preserve"> копейки</t>
  </si>
  <si>
    <t xml:space="preserve"> копеек</t>
  </si>
  <si>
    <t xml:space="preserve"> рубль</t>
  </si>
  <si>
    <t xml:space="preserve"> рубля</t>
  </si>
  <si>
    <t xml:space="preserve">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</si>
</sst>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-* #,##0.00[$р.-419]_-;\-* #,##0.00[$р.-419]_-;_-* &quot;-&quot;??[$р.-419]_-;_-@_-"/>
  </numFmts>
  <fonts count="5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8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8"/>
      <color indexed="26"/>
      <name val="Tahoma"/>
      <family val="2"/>
    </font>
    <font>
      <b/>
      <sz val="7"/>
      <name val="Tahoma"/>
      <family val="2"/>
    </font>
    <font>
      <sz val="8"/>
      <name val="Arial Cyr"/>
      <family val="0"/>
    </font>
    <font>
      <sz val="8"/>
      <color indexed="10"/>
      <name val="Tahoma"/>
      <family val="2"/>
    </font>
    <font>
      <sz val="10"/>
      <name val="Helv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>
      <alignment horizontal="justify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49" fontId="4" fillId="0" borderId="1">
      <alignment horizontal="left"/>
      <protection/>
    </xf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9" fontId="4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 horizontal="center" vertical="top" wrapText="1"/>
      <protection/>
    </xf>
    <xf numFmtId="0" fontId="6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 horizontal="left"/>
      <protection/>
    </xf>
    <xf numFmtId="49" fontId="9" fillId="0" borderId="0">
      <alignment horizontal="center" vertical="top"/>
      <protection/>
    </xf>
    <xf numFmtId="0" fontId="4" fillId="0" borderId="9">
      <alignment horizontal="center"/>
      <protection/>
    </xf>
    <xf numFmtId="0" fontId="49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4" fillId="0" borderId="1">
      <alignment horizontal="center"/>
      <protection/>
    </xf>
    <xf numFmtId="0" fontId="51" fillId="0" borderId="0" applyNumberFormat="0" applyFill="0" applyBorder="0" applyAlignment="0" applyProtection="0"/>
    <xf numFmtId="0" fontId="7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1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9" xfId="0" applyFont="1" applyFill="1" applyBorder="1" applyAlignment="1" applyProtection="1">
      <alignment vertical="center" wrapText="1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 locked="0"/>
    </xf>
    <xf numFmtId="0" fontId="18" fillId="34" borderId="0" xfId="0" applyFont="1" applyFill="1" applyBorder="1" applyAlignment="1" applyProtection="1">
      <alignment/>
      <protection/>
    </xf>
    <xf numFmtId="4" fontId="18" fillId="34" borderId="0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right"/>
      <protection/>
    </xf>
    <xf numFmtId="3" fontId="18" fillId="34" borderId="0" xfId="0" applyNumberFormat="1" applyFont="1" applyFill="1" applyBorder="1" applyAlignment="1" applyProtection="1">
      <alignment/>
      <protection/>
    </xf>
    <xf numFmtId="1" fontId="18" fillId="34" borderId="0" xfId="0" applyNumberFormat="1" applyFont="1" applyFill="1" applyBorder="1" applyAlignment="1" applyProtection="1">
      <alignment horizontal="righ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18" fillId="34" borderId="0" xfId="59" applyFont="1" applyFill="1" applyBorder="1" applyAlignment="1" applyProtection="1">
      <alignment horizontal="right" vertical="top"/>
      <protection/>
    </xf>
    <xf numFmtId="0" fontId="18" fillId="34" borderId="0" xfId="59" applyFont="1" applyFill="1" applyBorder="1" applyAlignment="1" applyProtection="1">
      <alignment vertical="top"/>
      <protection/>
    </xf>
    <xf numFmtId="0" fontId="18" fillId="34" borderId="0" xfId="59" applyFont="1" applyFill="1" applyBorder="1" applyAlignment="1" applyProtection="1">
      <alignment horizontal="right" vertical="center"/>
      <protection/>
    </xf>
    <xf numFmtId="0" fontId="18" fillId="34" borderId="0" xfId="59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top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14" fontId="1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9" xfId="0" applyFont="1" applyFill="1" applyBorder="1" applyAlignment="1" applyProtection="1">
      <alignment horizontal="center" vertical="center" wrapText="1"/>
      <protection hidden="1"/>
    </xf>
    <xf numFmtId="0" fontId="12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9" xfId="0" applyFont="1" applyFill="1" applyBorder="1" applyAlignment="1" applyProtection="1">
      <alignment horizontal="left" vertical="center" wrapText="1" indent="1"/>
      <protection hidden="1"/>
    </xf>
    <xf numFmtId="0" fontId="12" fillId="33" borderId="20" xfId="0" applyFont="1" applyFill="1" applyBorder="1" applyAlignment="1" applyProtection="1">
      <alignment horizontal="center" vertical="top" wrapText="1"/>
      <protection hidden="1"/>
    </xf>
    <xf numFmtId="0" fontId="1" fillId="33" borderId="9" xfId="0" applyFont="1" applyFill="1" applyBorder="1" applyAlignment="1" applyProtection="1">
      <alignment horizontal="center" vertical="center"/>
      <protection hidden="1"/>
    </xf>
    <xf numFmtId="0" fontId="12" fillId="33" borderId="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4" fillId="35" borderId="21" xfId="0" applyFont="1" applyFill="1" applyBorder="1" applyAlignment="1" applyProtection="1">
      <alignment horizontal="center" vertical="center" wrapText="1"/>
      <protection hidden="1"/>
    </xf>
    <xf numFmtId="0" fontId="14" fillId="35" borderId="22" xfId="0" applyFont="1" applyFill="1" applyBorder="1" applyAlignment="1" applyProtection="1">
      <alignment horizontal="center" vertical="center" wrapText="1"/>
      <protection hidden="1"/>
    </xf>
    <xf numFmtId="0" fontId="14" fillId="35" borderId="23" xfId="0" applyFont="1" applyFill="1" applyBorder="1" applyAlignment="1" applyProtection="1">
      <alignment horizontal="center" vertical="center" wrapText="1"/>
      <protection hidden="1"/>
    </xf>
    <xf numFmtId="1" fontId="12" fillId="33" borderId="21" xfId="0" applyNumberFormat="1" applyFont="1" applyFill="1" applyBorder="1" applyAlignment="1" applyProtection="1">
      <alignment horizontal="center" vertical="center" wrapText="1"/>
      <protection hidden="1"/>
    </xf>
    <xf numFmtId="1" fontId="12" fillId="33" borderId="22" xfId="0" applyNumberFormat="1" applyFont="1" applyFill="1" applyBorder="1" applyAlignment="1" applyProtection="1">
      <alignment horizontal="center" vertical="center" wrapText="1"/>
      <protection hidden="1"/>
    </xf>
    <xf numFmtId="43" fontId="12" fillId="33" borderId="21" xfId="0" applyNumberFormat="1" applyFont="1" applyFill="1" applyBorder="1" applyAlignment="1" applyProtection="1">
      <alignment horizontal="center" vertical="center" wrapText="1"/>
      <protection hidden="1"/>
    </xf>
    <xf numFmtId="43" fontId="12" fillId="33" borderId="22" xfId="0" applyNumberFormat="1" applyFont="1" applyFill="1" applyBorder="1" applyAlignment="1" applyProtection="1">
      <alignment horizontal="center" vertical="center" wrapText="1"/>
      <protection hidden="1"/>
    </xf>
    <xf numFmtId="43" fontId="12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12" fillId="33" borderId="21" xfId="0" applyNumberFormat="1" applyFont="1" applyFill="1" applyBorder="1" applyAlignment="1" applyProtection="1">
      <alignment horizontal="left" vertical="center" wrapText="1"/>
      <protection hidden="1"/>
    </xf>
    <xf numFmtId="1" fontId="1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12" fillId="33" borderId="0" xfId="0" applyNumberFormat="1" applyFont="1" applyFill="1" applyBorder="1" applyAlignment="1" applyProtection="1">
      <alignment horizontal="left" vertical="top" wrapText="1" inden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3" fontId="10" fillId="33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33" borderId="9" xfId="0" applyFont="1" applyFill="1" applyBorder="1" applyAlignment="1" applyProtection="1">
      <alignment horizontal="right" vertical="center" wrapText="1"/>
      <protection hidden="1"/>
    </xf>
    <xf numFmtId="0" fontId="10" fillId="33" borderId="9" xfId="0" applyFont="1" applyFill="1" applyBorder="1" applyAlignment="1" applyProtection="1">
      <alignment horizontal="left" vertical="center" wrapText="1"/>
      <protection hidden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Бланк платежного поручения (сокращенного)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T123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1" customWidth="1"/>
    <col min="4" max="4" width="2.25390625" style="1" customWidth="1"/>
    <col min="5" max="5" width="1.75390625" style="1" customWidth="1"/>
    <col min="6" max="50" width="2.75390625" style="1" customWidth="1"/>
    <col min="51" max="16384" width="2.75390625" style="1" customWidth="1"/>
  </cols>
  <sheetData>
    <row r="1" spans="2:46" ht="21" customHeight="1" thickBot="1"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2"/>
      <c r="AR1" s="2"/>
      <c r="AS1" s="2"/>
      <c r="AT1" s="2"/>
    </row>
    <row r="2" spans="2:42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2:42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 t="s">
        <v>2</v>
      </c>
      <c r="AP3" s="9"/>
    </row>
    <row r="4" spans="2:42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 t="s">
        <v>3</v>
      </c>
      <c r="AP4" s="9"/>
    </row>
    <row r="5" spans="2:42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 t="s">
        <v>4</v>
      </c>
      <c r="AP5" s="9"/>
    </row>
    <row r="6" spans="2:42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 t="s">
        <v>5</v>
      </c>
      <c r="AP6" s="9"/>
    </row>
    <row r="7" spans="2:42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 t="s">
        <v>6</v>
      </c>
      <c r="AP7" s="9"/>
    </row>
    <row r="8" spans="2:42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 t="s">
        <v>7</v>
      </c>
      <c r="AP8" s="9"/>
    </row>
    <row r="9" spans="2:42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0"/>
      <c r="Y9" s="10"/>
      <c r="Z9" s="10"/>
      <c r="AA9" s="10"/>
      <c r="AB9" s="10"/>
      <c r="AC9" s="10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1" t="s">
        <v>8</v>
      </c>
      <c r="AP9" s="9"/>
    </row>
    <row r="10" spans="2:42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0"/>
      <c r="Y10" s="10"/>
      <c r="Z10" s="10"/>
      <c r="AA10" s="10"/>
      <c r="AB10" s="10"/>
      <c r="AC10" s="10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1" t="s">
        <v>4</v>
      </c>
      <c r="AP10" s="9"/>
    </row>
    <row r="11" spans="2:42" ht="9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"/>
      <c r="Y11" s="10"/>
      <c r="Z11" s="10"/>
      <c r="AA11" s="10"/>
      <c r="AB11" s="10"/>
      <c r="AC11" s="10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1" t="s">
        <v>5</v>
      </c>
      <c r="AP11" s="9"/>
    </row>
    <row r="12" spans="2:42" ht="9.7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  <c r="Y12" s="10"/>
      <c r="Z12" s="10"/>
      <c r="AA12" s="10"/>
      <c r="AB12" s="10"/>
      <c r="AC12" s="10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1" t="s">
        <v>6</v>
      </c>
      <c r="AP12" s="9"/>
    </row>
    <row r="13" spans="2:42" ht="9.75" customHeight="1">
      <c r="B13" s="6"/>
      <c r="C13" s="7" t="s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Y13" s="10"/>
      <c r="Z13" s="10"/>
      <c r="AA13" s="10"/>
      <c r="AB13" s="10"/>
      <c r="AC13" s="10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1" t="s">
        <v>10</v>
      </c>
      <c r="AP13" s="9"/>
    </row>
    <row r="14" spans="2:42" ht="9.75" customHeight="1">
      <c r="B14" s="6"/>
      <c r="C14" s="7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9"/>
    </row>
    <row r="15" spans="2:42" ht="9.7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3" t="s">
        <v>12</v>
      </c>
      <c r="AL15" s="43"/>
      <c r="AM15" s="43"/>
      <c r="AN15" s="43"/>
      <c r="AO15" s="43"/>
      <c r="AP15" s="9"/>
    </row>
    <row r="16" spans="2:42" ht="12" customHeight="1">
      <c r="B16" s="6"/>
      <c r="C16" s="44" t="s">
        <v>13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9"/>
    </row>
    <row r="17" spans="2:42" ht="12" customHeight="1">
      <c r="B17" s="6"/>
      <c r="C17" s="44" t="s">
        <v>14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9"/>
    </row>
    <row r="18" spans="2:42" ht="12" customHeight="1">
      <c r="B18" s="6"/>
      <c r="C18" s="7"/>
      <c r="D18" s="7"/>
      <c r="E18" s="7"/>
      <c r="F18" s="7"/>
      <c r="G18" s="7"/>
      <c r="H18" s="7"/>
      <c r="I18" s="13"/>
      <c r="J18" s="13"/>
      <c r="K18" s="13"/>
      <c r="L18" s="13"/>
      <c r="M18" s="13"/>
      <c r="N18" s="13"/>
      <c r="O18" s="13"/>
      <c r="P18" s="13"/>
      <c r="Q18" s="45"/>
      <c r="R18" s="45"/>
      <c r="S18" s="45"/>
      <c r="T18" s="45"/>
      <c r="U18" s="45"/>
      <c r="V18" s="46" t="s">
        <v>15</v>
      </c>
      <c r="W18" s="46"/>
      <c r="X18" s="47"/>
      <c r="Y18" s="47"/>
      <c r="Z18" s="47"/>
      <c r="AA18" s="47"/>
      <c r="AB18" s="47"/>
      <c r="AC18" s="13"/>
      <c r="AD18" s="13"/>
      <c r="AE18" s="13"/>
      <c r="AF18" s="13"/>
      <c r="AG18" s="13"/>
      <c r="AH18" s="13"/>
      <c r="AI18" s="13"/>
      <c r="AJ18" s="7"/>
      <c r="AK18" s="7"/>
      <c r="AL18" s="7"/>
      <c r="AM18" s="7"/>
      <c r="AN18" s="7"/>
      <c r="AO18" s="7"/>
      <c r="AP18" s="9"/>
    </row>
    <row r="19" spans="2:42" ht="12" customHeight="1">
      <c r="B19" s="6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48" t="s">
        <v>16</v>
      </c>
      <c r="R19" s="48"/>
      <c r="S19" s="48"/>
      <c r="T19" s="48"/>
      <c r="U19" s="48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9"/>
    </row>
    <row r="20" spans="2:42" ht="12" customHeight="1">
      <c r="B20" s="6"/>
      <c r="C20" s="47"/>
      <c r="D20" s="47"/>
      <c r="E20" s="47"/>
      <c r="F20" s="47"/>
      <c r="G20" s="47"/>
      <c r="H20" s="47"/>
      <c r="I20" s="47"/>
      <c r="J20" s="47"/>
      <c r="K20" s="47"/>
      <c r="L20" s="15"/>
      <c r="M20" s="15"/>
      <c r="N20" s="15"/>
      <c r="O20" s="15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68" t="s">
        <v>17</v>
      </c>
      <c r="AG20" s="68"/>
      <c r="AH20" s="68"/>
      <c r="AI20" s="47"/>
      <c r="AJ20" s="47"/>
      <c r="AK20" s="47"/>
      <c r="AL20" s="47"/>
      <c r="AM20" s="47"/>
      <c r="AN20" s="47"/>
      <c r="AO20" s="47"/>
      <c r="AP20" s="9"/>
    </row>
    <row r="21" spans="2:42" ht="12" customHeight="1">
      <c r="B21" s="6"/>
      <c r="C21" s="48" t="s">
        <v>18</v>
      </c>
      <c r="D21" s="48"/>
      <c r="E21" s="48"/>
      <c r="F21" s="48"/>
      <c r="G21" s="48"/>
      <c r="H21" s="48"/>
      <c r="I21" s="48"/>
      <c r="J21" s="48"/>
      <c r="K21" s="48"/>
      <c r="L21" s="15"/>
      <c r="M21" s="15"/>
      <c r="N21" s="15"/>
      <c r="O21" s="15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9"/>
    </row>
    <row r="22" spans="2:42" ht="12" customHeight="1">
      <c r="B22" s="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9"/>
    </row>
    <row r="23" spans="2:42" ht="12" customHeight="1">
      <c r="B23" s="6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9"/>
    </row>
    <row r="24" spans="2:42" ht="12" customHeight="1">
      <c r="B24" s="6"/>
      <c r="C24" s="50" t="s">
        <v>19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9"/>
    </row>
    <row r="25" spans="2:42" ht="12" customHeight="1">
      <c r="B25" s="6"/>
      <c r="C25" s="7" t="s">
        <v>20</v>
      </c>
      <c r="D25" s="7"/>
      <c r="E25" s="7"/>
      <c r="F25" s="7"/>
      <c r="G25" s="7"/>
      <c r="H25" s="7"/>
      <c r="I25" s="7"/>
      <c r="J25" s="15"/>
      <c r="K25" s="15"/>
      <c r="L25" s="15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9"/>
    </row>
    <row r="26" spans="2:42" ht="12" customHeight="1">
      <c r="B26" s="6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50" t="s">
        <v>21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9"/>
    </row>
    <row r="27" spans="2:42" ht="12" customHeight="1">
      <c r="B27" s="6"/>
      <c r="C27" s="7" t="s">
        <v>22</v>
      </c>
      <c r="D27" s="13"/>
      <c r="E27" s="13"/>
      <c r="F27" s="13"/>
      <c r="G27" s="13"/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9"/>
    </row>
    <row r="28" spans="2:42" ht="12" customHeight="1">
      <c r="B28" s="6"/>
      <c r="C28" s="13"/>
      <c r="D28" s="13"/>
      <c r="E28" s="13"/>
      <c r="F28" s="13"/>
      <c r="G28" s="13"/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9"/>
    </row>
    <row r="29" spans="2:42" ht="12" customHeight="1">
      <c r="B29" s="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9"/>
    </row>
    <row r="30" spans="2:42" ht="12" customHeight="1">
      <c r="B30" s="6"/>
      <c r="C30" s="50" t="s">
        <v>23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9"/>
    </row>
    <row r="31" spans="2:42" ht="12" customHeight="1">
      <c r="B31" s="6"/>
      <c r="C31" s="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9"/>
    </row>
    <row r="32" spans="2:42" ht="12" customHeight="1">
      <c r="B32" s="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8" t="s">
        <v>25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9"/>
    </row>
    <row r="33" spans="2:42" ht="12" customHeight="1">
      <c r="B33" s="6"/>
      <c r="C33" s="53" t="s">
        <v>26</v>
      </c>
      <c r="D33" s="53"/>
      <c r="E33" s="53"/>
      <c r="F33" s="53"/>
      <c r="G33" s="53"/>
      <c r="H33" s="13"/>
      <c r="I33" s="13"/>
      <c r="J33" s="13"/>
      <c r="K33" s="13"/>
      <c r="L33" s="13"/>
      <c r="M33" s="13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9"/>
    </row>
    <row r="34" spans="2:42" ht="15" customHeight="1">
      <c r="B34" s="6"/>
      <c r="C34" s="54" t="s">
        <v>27</v>
      </c>
      <c r="D34" s="55"/>
      <c r="E34" s="55"/>
      <c r="F34" s="54" t="s">
        <v>28</v>
      </c>
      <c r="G34" s="55"/>
      <c r="H34" s="55"/>
      <c r="I34" s="54" t="s">
        <v>29</v>
      </c>
      <c r="J34" s="55"/>
      <c r="K34" s="55"/>
      <c r="L34" s="54" t="s">
        <v>30</v>
      </c>
      <c r="M34" s="55"/>
      <c r="N34" s="55"/>
      <c r="O34" s="54" t="s">
        <v>31</v>
      </c>
      <c r="P34" s="55"/>
      <c r="Q34" s="55"/>
      <c r="R34" s="54" t="s">
        <v>32</v>
      </c>
      <c r="S34" s="55"/>
      <c r="T34" s="55"/>
      <c r="U34" s="54" t="s">
        <v>33</v>
      </c>
      <c r="V34" s="55"/>
      <c r="W34" s="55"/>
      <c r="X34" s="54" t="s">
        <v>34</v>
      </c>
      <c r="Y34" s="55"/>
      <c r="Z34" s="56"/>
      <c r="AA34" s="54" t="s">
        <v>35</v>
      </c>
      <c r="AB34" s="55"/>
      <c r="AC34" s="55"/>
      <c r="AD34" s="54" t="s">
        <v>36</v>
      </c>
      <c r="AE34" s="55"/>
      <c r="AF34" s="56"/>
      <c r="AG34" s="54" t="s">
        <v>37</v>
      </c>
      <c r="AH34" s="55"/>
      <c r="AI34" s="56"/>
      <c r="AJ34" s="54" t="s">
        <v>38</v>
      </c>
      <c r="AK34" s="55"/>
      <c r="AL34" s="56"/>
      <c r="AM34" s="54" t="s">
        <v>39</v>
      </c>
      <c r="AN34" s="55"/>
      <c r="AO34" s="56"/>
      <c r="AP34" s="9"/>
    </row>
    <row r="35" spans="2:42" ht="15" customHeight="1">
      <c r="B35" s="6"/>
      <c r="C35" s="57"/>
      <c r="D35" s="58"/>
      <c r="E35" s="58"/>
      <c r="F35" s="59"/>
      <c r="G35" s="60"/>
      <c r="H35" s="60"/>
      <c r="I35" s="59"/>
      <c r="J35" s="60"/>
      <c r="K35" s="60"/>
      <c r="L35" s="59"/>
      <c r="M35" s="60"/>
      <c r="N35" s="60"/>
      <c r="O35" s="59"/>
      <c r="P35" s="60"/>
      <c r="Q35" s="60"/>
      <c r="R35" s="59"/>
      <c r="S35" s="60"/>
      <c r="T35" s="60"/>
      <c r="U35" s="59"/>
      <c r="V35" s="60"/>
      <c r="W35" s="60"/>
      <c r="X35" s="59"/>
      <c r="Y35" s="60"/>
      <c r="Z35" s="61"/>
      <c r="AA35" s="59"/>
      <c r="AB35" s="60"/>
      <c r="AC35" s="60"/>
      <c r="AD35" s="59"/>
      <c r="AE35" s="60"/>
      <c r="AF35" s="61"/>
      <c r="AG35" s="59"/>
      <c r="AH35" s="60"/>
      <c r="AI35" s="61"/>
      <c r="AJ35" s="59"/>
      <c r="AK35" s="60"/>
      <c r="AL35" s="61"/>
      <c r="AM35" s="59"/>
      <c r="AN35" s="60"/>
      <c r="AO35" s="61"/>
      <c r="AP35" s="9"/>
    </row>
    <row r="36" spans="2:42" ht="15" customHeight="1">
      <c r="B36" s="6"/>
      <c r="C36" s="65" t="s">
        <v>40</v>
      </c>
      <c r="D36" s="66"/>
      <c r="E36" s="66"/>
      <c r="F36" s="62"/>
      <c r="G36" s="63"/>
      <c r="H36" s="63"/>
      <c r="I36" s="62"/>
      <c r="J36" s="63"/>
      <c r="K36" s="63"/>
      <c r="L36" s="62"/>
      <c r="M36" s="63"/>
      <c r="N36" s="63"/>
      <c r="O36" s="62"/>
      <c r="P36" s="63"/>
      <c r="Q36" s="63"/>
      <c r="R36" s="62"/>
      <c r="S36" s="63"/>
      <c r="T36" s="63"/>
      <c r="U36" s="62"/>
      <c r="V36" s="63"/>
      <c r="W36" s="63"/>
      <c r="X36" s="62"/>
      <c r="Y36" s="63"/>
      <c r="Z36" s="64"/>
      <c r="AA36" s="62"/>
      <c r="AB36" s="63"/>
      <c r="AC36" s="63"/>
      <c r="AD36" s="62"/>
      <c r="AE36" s="63"/>
      <c r="AF36" s="64"/>
      <c r="AG36" s="62"/>
      <c r="AH36" s="63"/>
      <c r="AI36" s="64"/>
      <c r="AJ36" s="62"/>
      <c r="AK36" s="63"/>
      <c r="AL36" s="64"/>
      <c r="AM36" s="62"/>
      <c r="AN36" s="63"/>
      <c r="AO36" s="64"/>
      <c r="AP36" s="9"/>
    </row>
    <row r="37" spans="2:42" ht="12" customHeight="1">
      <c r="B37" s="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9"/>
    </row>
    <row r="38" spans="2:42" ht="12" customHeight="1">
      <c r="B38" s="6"/>
      <c r="C38" s="53" t="s">
        <v>41</v>
      </c>
      <c r="D38" s="53"/>
      <c r="E38" s="53"/>
      <c r="F38" s="69">
        <f>SUM(F35:AO35)</f>
        <v>0</v>
      </c>
      <c r="G38" s="70"/>
      <c r="H38" s="70"/>
      <c r="I38" s="70"/>
      <c r="J38" s="70"/>
      <c r="K38" s="70"/>
      <c r="L38" s="71">
        <f>IF(AG77=1,AG96,V96)</f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9"/>
    </row>
    <row r="39" spans="2:42" ht="12" customHeight="1">
      <c r="B39" s="6"/>
      <c r="C39" s="13"/>
      <c r="D39" s="13"/>
      <c r="E39" s="13"/>
      <c r="F39" s="50" t="s">
        <v>42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</row>
    <row r="40" spans="2:42" ht="12" customHeight="1">
      <c r="B40" s="6"/>
      <c r="C40" s="53" t="s">
        <v>43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9"/>
    </row>
    <row r="41" spans="2:42" ht="12" customHeight="1"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9"/>
    </row>
    <row r="42" spans="2:42" ht="12" customHeight="1">
      <c r="B42" s="6"/>
      <c r="C42" s="53" t="s">
        <v>44</v>
      </c>
      <c r="D42" s="53"/>
      <c r="E42" s="53"/>
      <c r="F42" s="53"/>
      <c r="G42" s="53"/>
      <c r="H42" s="53"/>
      <c r="I42" s="53"/>
      <c r="J42" s="13"/>
      <c r="K42" s="13"/>
      <c r="L42" s="13"/>
      <c r="M42" s="13"/>
      <c r="N42" s="16"/>
      <c r="O42" s="16"/>
      <c r="P42" s="16"/>
      <c r="Q42" s="16"/>
      <c r="R42" s="16"/>
      <c r="S42" s="16"/>
      <c r="T42" s="16"/>
      <c r="U42" s="47"/>
      <c r="V42" s="47"/>
      <c r="W42" s="47"/>
      <c r="X42" s="47"/>
      <c r="Y42" s="47"/>
      <c r="Z42" s="47"/>
      <c r="AA42" s="47"/>
      <c r="AB42" s="14"/>
      <c r="AC42" s="14"/>
      <c r="AD42" s="47"/>
      <c r="AE42" s="47"/>
      <c r="AF42" s="47"/>
      <c r="AG42" s="47"/>
      <c r="AH42" s="47"/>
      <c r="AI42" s="47"/>
      <c r="AJ42" s="47"/>
      <c r="AK42" s="47"/>
      <c r="AL42" s="16"/>
      <c r="AM42" s="16"/>
      <c r="AN42" s="16"/>
      <c r="AO42" s="16"/>
      <c r="AP42" s="9"/>
    </row>
    <row r="43" spans="2:42" ht="12" customHeight="1"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6"/>
      <c r="O43" s="16"/>
      <c r="P43" s="16"/>
      <c r="Q43" s="16"/>
      <c r="R43" s="16"/>
      <c r="S43" s="16"/>
      <c r="T43" s="16"/>
      <c r="U43" s="50" t="s">
        <v>0</v>
      </c>
      <c r="V43" s="50"/>
      <c r="W43" s="50"/>
      <c r="X43" s="50"/>
      <c r="Y43" s="50"/>
      <c r="Z43" s="50"/>
      <c r="AA43" s="50"/>
      <c r="AB43" s="19"/>
      <c r="AC43" s="19"/>
      <c r="AD43" s="50" t="s">
        <v>45</v>
      </c>
      <c r="AE43" s="50"/>
      <c r="AF43" s="50"/>
      <c r="AG43" s="50"/>
      <c r="AH43" s="50"/>
      <c r="AI43" s="50"/>
      <c r="AJ43" s="50"/>
      <c r="AK43" s="50"/>
      <c r="AL43" s="16"/>
      <c r="AM43" s="16"/>
      <c r="AN43" s="16"/>
      <c r="AO43" s="16"/>
      <c r="AP43" s="9"/>
    </row>
    <row r="44" spans="2:42" ht="12" customHeight="1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9"/>
    </row>
    <row r="45" spans="2:42" ht="12" customHeight="1">
      <c r="B45" s="6"/>
      <c r="C45" s="53" t="s">
        <v>46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16"/>
      <c r="P45" s="16"/>
      <c r="Q45" s="16"/>
      <c r="R45" s="16"/>
      <c r="S45" s="16"/>
      <c r="T45" s="16"/>
      <c r="U45" s="47"/>
      <c r="V45" s="47"/>
      <c r="W45" s="47"/>
      <c r="X45" s="47"/>
      <c r="Y45" s="47"/>
      <c r="Z45" s="47"/>
      <c r="AA45" s="47"/>
      <c r="AB45" s="14"/>
      <c r="AC45" s="14"/>
      <c r="AD45" s="47"/>
      <c r="AE45" s="47"/>
      <c r="AF45" s="47"/>
      <c r="AG45" s="47"/>
      <c r="AH45" s="47"/>
      <c r="AI45" s="47"/>
      <c r="AJ45" s="47"/>
      <c r="AK45" s="47"/>
      <c r="AL45" s="16"/>
      <c r="AM45" s="16"/>
      <c r="AN45" s="16"/>
      <c r="AO45" s="16"/>
      <c r="AP45" s="9"/>
    </row>
    <row r="46" spans="2:42" ht="12" customHeight="1">
      <c r="B46" s="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6"/>
      <c r="O46" s="16"/>
      <c r="P46" s="16"/>
      <c r="Q46" s="16"/>
      <c r="R46" s="16"/>
      <c r="S46" s="16"/>
      <c r="T46" s="16"/>
      <c r="U46" s="50" t="s">
        <v>0</v>
      </c>
      <c r="V46" s="50"/>
      <c r="W46" s="50"/>
      <c r="X46" s="50"/>
      <c r="Y46" s="50"/>
      <c r="Z46" s="50"/>
      <c r="AA46" s="50"/>
      <c r="AB46" s="19"/>
      <c r="AC46" s="19"/>
      <c r="AD46" s="50" t="s">
        <v>45</v>
      </c>
      <c r="AE46" s="50"/>
      <c r="AF46" s="50"/>
      <c r="AG46" s="50"/>
      <c r="AH46" s="50"/>
      <c r="AI46" s="50"/>
      <c r="AJ46" s="50"/>
      <c r="AK46" s="50"/>
      <c r="AL46" s="16"/>
      <c r="AM46" s="16"/>
      <c r="AN46" s="16"/>
      <c r="AO46" s="16"/>
      <c r="AP46" s="9"/>
    </row>
    <row r="47" spans="2:42" ht="12" customHeight="1">
      <c r="B47" s="6"/>
      <c r="C47" s="20"/>
      <c r="D47" s="20"/>
      <c r="E47" s="20"/>
      <c r="F47" s="20"/>
      <c r="G47" s="20"/>
      <c r="H47" s="13"/>
      <c r="I47" s="13"/>
      <c r="J47" s="13"/>
      <c r="K47" s="13"/>
      <c r="L47" s="13"/>
      <c r="M47" s="13"/>
      <c r="N47" s="16"/>
      <c r="O47" s="16"/>
      <c r="P47" s="16"/>
      <c r="Q47" s="16"/>
      <c r="R47" s="16"/>
      <c r="S47" s="16"/>
      <c r="T47" s="16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6"/>
      <c r="AK47" s="16"/>
      <c r="AL47" s="16"/>
      <c r="AM47" s="16"/>
      <c r="AN47" s="16"/>
      <c r="AO47" s="16"/>
      <c r="AP47" s="9"/>
    </row>
    <row r="48" spans="2:42" ht="9.75" customHeight="1">
      <c r="B48" s="6"/>
      <c r="C48" s="67" t="s">
        <v>47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9"/>
    </row>
    <row r="49" spans="2:42" ht="9.75" customHeight="1">
      <c r="B49" s="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9"/>
    </row>
    <row r="50" spans="2:42" ht="9.75" customHeight="1">
      <c r="B50" s="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9"/>
    </row>
    <row r="51" spans="2:42" ht="9.75" customHeight="1">
      <c r="B51" s="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9"/>
    </row>
    <row r="52" spans="2:42" ht="12" customHeight="1" thickBot="1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</row>
    <row r="54" spans="2:28" ht="12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2:28" ht="12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2:28" ht="12" customHeight="1">
      <c r="B56" s="25"/>
      <c r="C56" s="25"/>
      <c r="D56" s="25"/>
      <c r="H56" s="26"/>
      <c r="I56" s="27"/>
      <c r="J56" s="27"/>
      <c r="K56" s="27"/>
      <c r="L56" s="27"/>
      <c r="M56" s="27"/>
      <c r="N56" s="27"/>
      <c r="O56" s="27"/>
      <c r="P56" s="27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2:28" ht="12" customHeight="1">
      <c r="B57" s="25"/>
      <c r="C57" s="25"/>
      <c r="D57" s="25"/>
      <c r="H57" s="27"/>
      <c r="I57" s="27"/>
      <c r="J57" s="27"/>
      <c r="K57" s="27"/>
      <c r="L57" s="27"/>
      <c r="M57" s="27"/>
      <c r="N57" s="27"/>
      <c r="O57" s="27"/>
      <c r="P57" s="2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2:28" ht="15" customHeight="1">
      <c r="B58" s="25"/>
      <c r="C58" s="25"/>
      <c r="D58" s="25"/>
      <c r="H58" s="27"/>
      <c r="I58" s="27"/>
      <c r="J58" s="27"/>
      <c r="K58" s="27"/>
      <c r="L58" s="27"/>
      <c r="M58" s="27"/>
      <c r="N58" s="27"/>
      <c r="O58" s="27"/>
      <c r="P58" s="27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2:5" ht="12" customHeight="1">
      <c r="B59" s="25"/>
      <c r="C59" s="25"/>
      <c r="D59" s="25"/>
      <c r="E59" s="24"/>
    </row>
    <row r="60" spans="2:5" ht="12" customHeight="1">
      <c r="B60" s="25"/>
      <c r="C60" s="25"/>
      <c r="D60" s="25"/>
      <c r="E60" s="24"/>
    </row>
    <row r="61" spans="2:5" ht="12" customHeight="1">
      <c r="B61" s="25"/>
      <c r="C61" s="25"/>
      <c r="D61" s="25"/>
      <c r="E61" s="24"/>
    </row>
    <row r="62" spans="2:5" ht="12" customHeight="1">
      <c r="B62" s="25"/>
      <c r="C62" s="25"/>
      <c r="D62" s="25"/>
      <c r="E62" s="24"/>
    </row>
    <row r="63" spans="2:5" ht="12" customHeight="1">
      <c r="B63" s="25"/>
      <c r="C63" s="25"/>
      <c r="D63" s="25"/>
      <c r="E63" s="24"/>
    </row>
    <row r="64" spans="2:5" ht="12" customHeight="1">
      <c r="B64" s="25"/>
      <c r="C64" s="25"/>
      <c r="D64" s="25"/>
      <c r="E64" s="24"/>
    </row>
    <row r="65" spans="2:5" ht="12" customHeight="1">
      <c r="B65" s="25"/>
      <c r="C65" s="25"/>
      <c r="D65" s="25"/>
      <c r="E65" s="24"/>
    </row>
    <row r="66" spans="2:5" ht="12" customHeight="1">
      <c r="B66" s="25"/>
      <c r="C66" s="25"/>
      <c r="D66" s="25"/>
      <c r="E66" s="24"/>
    </row>
    <row r="67" spans="2:5" ht="12" customHeight="1">
      <c r="B67" s="25"/>
      <c r="C67" s="25"/>
      <c r="D67" s="25"/>
      <c r="E67" s="24"/>
    </row>
    <row r="68" spans="2:5" ht="12" customHeight="1">
      <c r="B68" s="25"/>
      <c r="C68" s="25"/>
      <c r="D68" s="25"/>
      <c r="E68" s="24"/>
    </row>
    <row r="69" spans="2:5" ht="12" customHeight="1">
      <c r="B69" s="24"/>
      <c r="C69" s="24"/>
      <c r="D69" s="24"/>
      <c r="E69" s="24"/>
    </row>
    <row r="70" spans="2:5" ht="12" customHeight="1">
      <c r="B70" s="24"/>
      <c r="C70" s="24"/>
      <c r="D70" s="24"/>
      <c r="E70" s="24"/>
    </row>
    <row r="71" spans="2:5" ht="12" customHeight="1">
      <c r="B71" s="24"/>
      <c r="C71" s="24"/>
      <c r="D71" s="24"/>
      <c r="E71" s="24"/>
    </row>
    <row r="72" spans="2:28" ht="12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2:28" ht="12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2:28" ht="12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2:28" ht="12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2:28" ht="12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8:39" s="31" customFormat="1" ht="13.5" customHeight="1" hidden="1"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>
        <v>2</v>
      </c>
      <c r="AH77" s="32"/>
      <c r="AI77" s="32"/>
      <c r="AJ77" s="32"/>
      <c r="AK77" s="32"/>
      <c r="AL77" s="32"/>
      <c r="AM77" s="32"/>
    </row>
    <row r="78" spans="18:39" s="31" customFormat="1" ht="13.5" customHeight="1" hidden="1"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8:39" s="31" customFormat="1" ht="13.5" customHeight="1" hidden="1"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3">
        <f>INT(AH79)</f>
        <v>0</v>
      </c>
      <c r="AH79" s="33">
        <f>F38</f>
        <v>0</v>
      </c>
      <c r="AI79" s="32"/>
      <c r="AJ79" s="32"/>
      <c r="AK79" s="32"/>
      <c r="AL79" s="32"/>
      <c r="AM79" s="32"/>
    </row>
    <row r="80" spans="18:39" s="31" customFormat="1" ht="13.5" customHeight="1" hidden="1"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>
        <v>1</v>
      </c>
      <c r="AG80" s="34">
        <f>AG79-INT(AG79/10)*10</f>
        <v>0</v>
      </c>
      <c r="AH80" s="33">
        <f>ROUND((AH79-AG79)*100,0)</f>
        <v>0</v>
      </c>
      <c r="AI80" s="32"/>
      <c r="AJ80" s="32"/>
      <c r="AK80" s="32"/>
      <c r="AL80" s="32"/>
      <c r="AM80" s="32"/>
    </row>
    <row r="81" spans="18:39" s="31" customFormat="1" ht="12" customHeight="1" hidden="1"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>
        <v>2</v>
      </c>
      <c r="AG81" s="35">
        <f>IF(AND(AG80+AG82&gt;=11,AG80+AG82&lt;=19),AG80+AG82,0)</f>
        <v>0</v>
      </c>
      <c r="AH81" s="35">
        <f>INT(AH80)</f>
        <v>0</v>
      </c>
      <c r="AI81" s="32"/>
      <c r="AJ81" s="32"/>
      <c r="AK81" s="32"/>
      <c r="AL81" s="32"/>
      <c r="AM81" s="32"/>
    </row>
    <row r="82" spans="18:39" s="31" customFormat="1" ht="12" customHeight="1" hidden="1"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>
        <v>3</v>
      </c>
      <c r="AG82" s="35">
        <f>AG79-INT(AG79/100)*100-AG80</f>
        <v>0</v>
      </c>
      <c r="AH82" s="35">
        <f>IF(AH81=0,"",AH81-INT(AH81/10)*10)</f>
      </c>
      <c r="AI82" s="32"/>
      <c r="AJ82" s="32"/>
      <c r="AK82" s="32"/>
      <c r="AL82" s="32"/>
      <c r="AM82" s="32"/>
    </row>
    <row r="83" spans="18:39" s="31" customFormat="1" ht="12" customHeight="1" hidden="1"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>
        <v>4</v>
      </c>
      <c r="AG83" s="35">
        <f>AG79-INT(AG79/1000)*1000-AG82-AG80</f>
        <v>0</v>
      </c>
      <c r="AH83" s="36">
        <f>IF(AH81=0,"",AH81)</f>
      </c>
      <c r="AI83" s="32">
        <v>0</v>
      </c>
      <c r="AJ83" s="32" t="s">
        <v>57</v>
      </c>
      <c r="AK83" s="32"/>
      <c r="AL83" s="32"/>
      <c r="AM83" s="32"/>
    </row>
    <row r="84" spans="18:39" s="31" customFormat="1" ht="12" customHeight="1" hidden="1"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>
        <v>5</v>
      </c>
      <c r="AG84" s="35">
        <f>AG79-INT(AG79/10000)*10000-AG82-AG80-AG83</f>
        <v>0</v>
      </c>
      <c r="AH84" s="32">
        <f>AG84/1000</f>
        <v>0</v>
      </c>
      <c r="AI84" s="32"/>
      <c r="AJ84" s="32"/>
      <c r="AK84" s="32"/>
      <c r="AL84" s="32"/>
      <c r="AM84" s="32"/>
    </row>
    <row r="85" spans="18:39" s="31" customFormat="1" ht="12" customHeight="1" hidden="1"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>
        <v>6</v>
      </c>
      <c r="AG85" s="32"/>
      <c r="AH85" s="35">
        <f>IF(AND(AH84+AH86&gt;=11,AH84+AH86&lt;=19),AH84+AH86,0)</f>
        <v>0</v>
      </c>
      <c r="AI85" s="32"/>
      <c r="AJ85" s="32"/>
      <c r="AK85" s="32"/>
      <c r="AL85" s="32"/>
      <c r="AM85" s="32"/>
    </row>
    <row r="86" spans="18:39" s="31" customFormat="1" ht="12" customHeight="1" hidden="1"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>
        <v>7</v>
      </c>
      <c r="AG86" s="35">
        <f>AG79-INT(AG79/100000)*100000-AG82-AG80-AG83-AG84</f>
        <v>0</v>
      </c>
      <c r="AH86" s="32">
        <f>AG86/1000</f>
        <v>0</v>
      </c>
      <c r="AI86" s="32"/>
      <c r="AJ86" s="32"/>
      <c r="AK86" s="32"/>
      <c r="AL86" s="32"/>
      <c r="AM86" s="32"/>
    </row>
    <row r="87" spans="18:39" s="31" customFormat="1" ht="12" customHeight="1" hidden="1"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>
        <v>8</v>
      </c>
      <c r="AG87" s="35">
        <f>AG79-INT(AG79/1000000)*1000000-AG82-AG80-AG83-AG84-AG86</f>
        <v>0</v>
      </c>
      <c r="AH87" s="32">
        <f>AG87/1000</f>
        <v>0</v>
      </c>
      <c r="AI87" s="32"/>
      <c r="AJ87" s="32"/>
      <c r="AK87" s="32"/>
      <c r="AL87" s="32"/>
      <c r="AM87" s="32"/>
    </row>
    <row r="88" spans="18:39" s="31" customFormat="1" ht="12" customHeight="1" hidden="1"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>
        <v>9</v>
      </c>
      <c r="AG88" s="35">
        <f>AG79-INT(AG79/10000000)*10000000-AG82-AG80-AG83-AG84-AG86-AG87</f>
        <v>0</v>
      </c>
      <c r="AH88" s="32">
        <f>AG88/1000000</f>
        <v>0</v>
      </c>
      <c r="AI88" s="32"/>
      <c r="AJ88" s="32"/>
      <c r="AK88" s="32"/>
      <c r="AL88" s="32"/>
      <c r="AM88" s="32"/>
    </row>
    <row r="89" spans="18:39" s="31" customFormat="1" ht="12" customHeight="1" hidden="1"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>
        <v>10</v>
      </c>
      <c r="AG89" s="32"/>
      <c r="AH89" s="35">
        <f>IF(AND(AH88+AH90&gt;=11,AH88+AH90&lt;=19),AH88+AH90,0)</f>
        <v>0</v>
      </c>
      <c r="AI89" s="32"/>
      <c r="AJ89" s="32"/>
      <c r="AK89" s="32"/>
      <c r="AL89" s="32"/>
      <c r="AM89" s="32"/>
    </row>
    <row r="90" spans="18:39" s="31" customFormat="1" ht="12" customHeight="1" hidden="1"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>
        <v>11</v>
      </c>
      <c r="AG90" s="35">
        <f>AG79-INT(AG79/100000000)*100000000-AG82-AG80-AG83-AG84-AG86-AG87-AG88</f>
        <v>0</v>
      </c>
      <c r="AH90" s="32">
        <f>AG90/1000000</f>
        <v>0</v>
      </c>
      <c r="AI90" s="32"/>
      <c r="AJ90" s="32"/>
      <c r="AK90" s="32"/>
      <c r="AL90" s="32"/>
      <c r="AM90" s="32"/>
    </row>
    <row r="91" spans="18:39" s="31" customFormat="1" ht="12" customHeight="1" hidden="1"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>
        <v>12</v>
      </c>
      <c r="AG91" s="35">
        <f>AG79-INT(AG79/1000000000)*1000000000-AG82-AG80-AG83-AG84-AG86-AG87-AG88-AG90</f>
        <v>0</v>
      </c>
      <c r="AH91" s="32">
        <f>AG91/1000000</f>
        <v>0</v>
      </c>
      <c r="AI91" s="32"/>
      <c r="AJ91" s="32"/>
      <c r="AK91" s="32"/>
      <c r="AL91" s="32"/>
      <c r="AM91" s="32"/>
    </row>
    <row r="92" spans="18:39" s="31" customFormat="1" ht="12" customHeight="1" hidden="1"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>
        <v>13</v>
      </c>
      <c r="AG92" s="35">
        <f>AG79-INT(AG79/10000000000)*10000000000-AG82-AG80-AG83-AG84-AG86-AG87-AG88-AG90-AG91</f>
        <v>0</v>
      </c>
      <c r="AH92" s="32">
        <f>AG92/1000000000</f>
        <v>0</v>
      </c>
      <c r="AI92" s="32"/>
      <c r="AJ92" s="32"/>
      <c r="AK92" s="32"/>
      <c r="AL92" s="32"/>
      <c r="AM92" s="32"/>
    </row>
    <row r="93" spans="18:39" s="31" customFormat="1" ht="12" customHeight="1" hidden="1"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>
        <v>14</v>
      </c>
      <c r="AG93" s="35"/>
      <c r="AH93" s="35">
        <f>IF(AND(AH92+AH94&gt;=11,AH92+AH94&lt;=19),AH92+AH94,0)</f>
        <v>0</v>
      </c>
      <c r="AI93" s="32"/>
      <c r="AJ93" s="32"/>
      <c r="AK93" s="32"/>
      <c r="AL93" s="32"/>
      <c r="AM93" s="32"/>
    </row>
    <row r="94" spans="18:39" s="31" customFormat="1" ht="12" customHeight="1" hidden="1"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>
        <v>15</v>
      </c>
      <c r="AG94" s="35">
        <f>AG79-INT(AG79/100000000000)*100000000000-AG82-AG80-AG83-AG84-AG86-AG87-AG88-AG90-AG91-AG92</f>
        <v>0</v>
      </c>
      <c r="AH94" s="32">
        <f>AG94/1000000000</f>
        <v>0</v>
      </c>
      <c r="AI94" s="32"/>
      <c r="AJ94" s="32"/>
      <c r="AK94" s="32"/>
      <c r="AL94" s="32"/>
      <c r="AM94" s="32"/>
    </row>
    <row r="95" spans="18:39" s="31" customFormat="1" ht="12" customHeight="1" hidden="1"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>
        <v>16</v>
      </c>
      <c r="AG95" s="35">
        <f>AG79-INT(AG79/1000000000000)*1000000000000-AG82-AG80-AG83-AG84-AG86-AG87-AG88-AG90-AG91-AG92-AG94</f>
        <v>0</v>
      </c>
      <c r="AH95" s="32">
        <f>AG95/1000000000</f>
        <v>0</v>
      </c>
      <c r="AI95" s="32"/>
      <c r="AJ95" s="32"/>
      <c r="AK95" s="32"/>
      <c r="AL95" s="32"/>
      <c r="AM95" s="32"/>
    </row>
    <row r="96" spans="18:39" s="31" customFormat="1" ht="12" customHeight="1" hidden="1">
      <c r="R96" s="32"/>
      <c r="S96" s="32"/>
      <c r="T96" s="32"/>
      <c r="U96" s="32"/>
      <c r="V96" s="32">
        <f>IF(AG79+AH79=0,"",IF(AH83&lt;10,AE112&amp;AE111&amp;AE110&amp;AE109&amp;AK109&amp;AE108&amp;AE107&amp;AE106&amp;AE105&amp;AK105&amp;AE104&amp;AE103&amp;AE102&amp;AE101&amp;AK101&amp;AE100&amp;AE99&amp;AE98&amp;AE97&amp;AB101&amp;AI83&amp;AH83&amp;U101&amp;".",AE112&amp;AE111&amp;AE110&amp;AE109&amp;AK109&amp;AE108&amp;AE107&amp;AE106&amp;AE105&amp;AK105&amp;AE104&amp;AE103&amp;AE102&amp;AE101&amp;AK101&amp;AE100&amp;AE99&amp;AE98&amp;AE97&amp;AB101&amp;AH83&amp;U101&amp;"."))</f>
      </c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7">
        <f>IF(AG79+AH79=0,"",IF(AH83&lt;10,AE112&amp;AE111&amp;AE110&amp;AE109&amp;AK109&amp;AE108&amp;AE107&amp;AE106&amp;AE105&amp;AK105&amp;AE104&amp;AE103&amp;AE102&amp;AE101&amp;AK101&amp;AE100&amp;AE99&amp;AE98&amp;AE97&amp;AB101&amp;AI83&amp;AH83&amp;Z101&amp;".",AE112&amp;AE111&amp;AE110&amp;AE109&amp;AK109&amp;AE108&amp;AE107&amp;AE106&amp;AE105&amp;AK105&amp;AE104&amp;AE103&amp;AE102&amp;AE101&amp;AK101&amp;AE100&amp;AE99&amp;AE98&amp;AE97&amp;AB101&amp;AH83&amp;Z101&amp;"."))</f>
      </c>
      <c r="AH96" s="32"/>
      <c r="AI96" s="32"/>
      <c r="AJ96" s="32"/>
      <c r="AK96" s="32"/>
      <c r="AL96" s="32"/>
      <c r="AM96" s="32"/>
    </row>
    <row r="97" spans="18:39" s="31" customFormat="1" ht="12" customHeight="1" hidden="1">
      <c r="R97" s="32"/>
      <c r="S97" s="32"/>
      <c r="T97" s="32"/>
      <c r="U97" s="38">
        <f>IF(AND(AH81&gt;=11,AH81&lt;=19),"",IF(AH82=1,V97,""))</f>
      </c>
      <c r="V97" s="32" t="s">
        <v>58</v>
      </c>
      <c r="W97" s="32"/>
      <c r="X97" s="32"/>
      <c r="Y97" s="32"/>
      <c r="Z97" s="38">
        <f>IF(AND(AH81&gt;=11,AH81&lt;=19),"",IF(AH82=1,AA97,""))</f>
      </c>
      <c r="AA97" s="32" t="s">
        <v>58</v>
      </c>
      <c r="AB97" s="38">
        <f>IF(AG81&gt;0,"",IF(AND(Z101="",AG80=1),AC97,IF(AG80=1,AC97&amp;" ","")))</f>
      </c>
      <c r="AC97" s="39" t="s">
        <v>61</v>
      </c>
      <c r="AD97" s="32"/>
      <c r="AE97" s="32">
        <f>IF(SUM(AG81:AG95)=0,PROPER(AG97),AG97)</f>
      </c>
      <c r="AF97" s="32">
        <v>1</v>
      </c>
      <c r="AG97" s="37">
        <f>IF(AND(AG81&lt;20,AG81&gt;10),"",AH97&amp;AJ97&amp;AI97)</f>
      </c>
      <c r="AH97" s="32">
        <f>IF(AL97=3,IF(AG80=1,"один",IF(AG80=2,"два",IF(AG80=3,"три",""))),IF(AG80=1," один",IF(AG80=2," два",IF(AG80=3," три",""))))</f>
      </c>
      <c r="AI97" s="32">
        <f>IF(AL97=3,IF(AG80=4,"четыре",IF(AG80=5,"пять",IF(AG80=6,"шесть",""))),IF(AG80=4," четыре",IF(AG80=5," пять",IF(AG80=6," шесть",""))))</f>
      </c>
      <c r="AJ97" s="32">
        <f>IF(AL97=3,IF(AG80=7,"семь",IF(AG80=8,"восемь",IF(AG80=9,"девять",""))),IF(AG80=7," семь",IF(AG80=8," восемь",IF(AG80=9," девять",""))))</f>
      </c>
      <c r="AK97" s="32"/>
      <c r="AL97" s="32">
        <f>IF(AND(AG112="",AG110="",AG111="",AG109="",AG108="",AG107="",AG106=""),1,0)+IF(AND(AG105="",AG104="",AG103="",AG102="",AG101="",AG100="",AG99=""),1,0)+IF(AG98="",1,0)</f>
        <v>3</v>
      </c>
      <c r="AM97" s="32"/>
    </row>
    <row r="98" spans="18:39" s="31" customFormat="1" ht="12" customHeight="1" hidden="1">
      <c r="R98" s="32"/>
      <c r="S98" s="32"/>
      <c r="T98" s="32"/>
      <c r="U98" s="40">
        <f>IF(AND(AH81&gt;=11,AH81&lt;=19),"",IF(OR(AH82=2,AH82=3,AH82=4),V98,""))</f>
      </c>
      <c r="V98" s="32" t="s">
        <v>59</v>
      </c>
      <c r="W98" s="32"/>
      <c r="X98" s="32"/>
      <c r="Y98" s="32"/>
      <c r="Z98" s="40">
        <f>IF(AND(AH81&gt;=11,AH81&lt;=19),"",IF(OR(AH82=2,AH82=3,AH82=4),AA98,""))</f>
      </c>
      <c r="AA98" s="32" t="s">
        <v>59</v>
      </c>
      <c r="AB98" s="40">
        <f>IF(AG81&gt;0,"",IF(AND(Z101="",OR(AG80=2,AG80=3,AG80=4)),AC98,IF(OR(AG80=2,AG80=3,AG80=4),AC98&amp;" ","")))</f>
      </c>
      <c r="AC98" s="41" t="s">
        <v>62</v>
      </c>
      <c r="AD98" s="32"/>
      <c r="AE98" s="32">
        <f>IF(SUM(AG83:AG95)=0,PROPER(AG98),AG98)</f>
      </c>
      <c r="AF98" s="32">
        <v>2</v>
      </c>
      <c r="AG98" s="37">
        <f>AH98&amp;AJ98&amp;AI98</f>
      </c>
      <c r="AH98" s="32">
        <f>IF(AL98=2,IF(AG81=11,"одиннадцать",IF(AG81=12,"двенадцать",IF(AG81=13,"тринадцать",""))),IF(AG81=11," одиннадцать",IF(AG81=12," двенадцать",IF(AG81=13," тринадцать",""))))</f>
      </c>
      <c r="AI98" s="32">
        <f>IF(AL98=2,IF(AG81=14,"четырнадцать",IF(AG81=15,"пятнадцать",IF(AG81=16,"шестнадцать",""))),IF(AG81=14," четырнадцать",IF(AG81=15," пятнадцать",IF(AG81=16," шестнадцать",""))))</f>
      </c>
      <c r="AJ98" s="32">
        <f>IF(AL98=2,IF(AG81=17,"семнадцать",IF(AG81=18,"восемнадцать",IF(AG81=19,"девятнадцать",""))),IF(AG81=17," семнадцать",IF(AG81=18," восемнадцать",IF(AG81=19," девятнадцать",""))))</f>
      </c>
      <c r="AK98" s="32"/>
      <c r="AL98" s="32">
        <f>IF(AND(AG112="",AG110="",AG111="",AG109="",AG108="",AG107="",AG106=""),1,0)+IF(AND(AG105="",AG104="",AG103="",AG102="",AG101="",AG100="",AG99=""),1,0)</f>
        <v>2</v>
      </c>
      <c r="AM98" s="32"/>
    </row>
    <row r="99" spans="18:39" s="31" customFormat="1" ht="12" customHeight="1" hidden="1">
      <c r="R99" s="32"/>
      <c r="S99" s="32"/>
      <c r="T99" s="32"/>
      <c r="U99" s="40">
        <f>IF(AND(AH81&gt;=11,AH81&lt;=19),"",IF(OR(AH82=0,AH82=5,AH82=6,AH82=7,AH82=8,AH82=9),V99,""))</f>
      </c>
      <c r="V99" s="32" t="s">
        <v>60</v>
      </c>
      <c r="W99" s="32"/>
      <c r="X99" s="32"/>
      <c r="Y99" s="32"/>
      <c r="Z99" s="40">
        <f>IF(AND(AH81&gt;=11,AH81&lt;=19),"",IF(OR(AH82=0,AH82=5,AH82=6,AH82=7,AH82=8,AH82=9),AA99,""))</f>
      </c>
      <c r="AA99" s="32" t="s">
        <v>60</v>
      </c>
      <c r="AB99" s="40" t="str">
        <f>IF(AG81&gt;0,"",IF(AND(Z101="",OR(AG80=0,AG80=5,AG80=6,AG80=7,AG80=8,AG80=9)),AC99,IF(OR(AG80=0,AG80=5,AG80=6,AG80=7,AG80=8,AG80=9),AC99&amp;" ","")))</f>
        <v> рублей</v>
      </c>
      <c r="AC99" s="41" t="s">
        <v>63</v>
      </c>
      <c r="AD99" s="32"/>
      <c r="AE99" s="32">
        <f>IF(SUM(AG83:AG95)=0,PROPER(AG99),AG99)</f>
      </c>
      <c r="AF99" s="32">
        <v>3</v>
      </c>
      <c r="AG99" s="37">
        <f>IF(AND(AG81&lt;20,AG81&gt;10),"",AH99&amp;AJ99&amp;AI99)</f>
      </c>
      <c r="AH99" s="32">
        <f>IF(AL99=2,IF(AG82=10,"десять",IF(AG82=20,"двадцать",IF(AG82=30,"тридцать",""))),IF(AG82=10," десять",IF(AG82=20," двадцать",IF(AG82=30," тридцать",""))))</f>
      </c>
      <c r="AI99" s="32">
        <f>IF(AL99=2,IF(AG82=40,"сорок",IF(AG82=50,"пятьдесят",IF(AG82=60,"шестьдесят",""))),IF(AG82=40," сорок",IF(AG82=50," пятьдесят",IF(AG82=60," шестьдесят",""))))</f>
      </c>
      <c r="AJ99" s="32">
        <f>IF(AL99=2,IF(AG82=70,"семьдесят",IF(AG82=80,"восемьдесят",IF(AG82=90,"девяносто",""))),IF(AG82=70," семьдесят",IF(AG82=80," восемьдесят",IF(AG82=90," девяносто",""))))</f>
      </c>
      <c r="AK99" s="32"/>
      <c r="AL99" s="32">
        <f>IF(AND(AG112="",AG110="",AG111="",AG109="",AG108="",AG107="",AG106=""),1,0)+IF(AND(AG105="",AG104="",AG103="",AG102="",AG101="",AG100=""),1,0)</f>
        <v>2</v>
      </c>
      <c r="AM99" s="32"/>
    </row>
    <row r="100" spans="18:39" s="31" customFormat="1" ht="12" customHeight="1" hidden="1">
      <c r="R100" s="32"/>
      <c r="S100" s="32"/>
      <c r="T100" s="32"/>
      <c r="U100" s="32">
        <f>IF(AND(AH81&gt;=11,AH81&lt;=19),V99,"")</f>
      </c>
      <c r="V100" s="32"/>
      <c r="W100" s="32"/>
      <c r="X100" s="32"/>
      <c r="Y100" s="32"/>
      <c r="Z100" s="32">
        <f>IF(AND(AH81&gt;=11,AH81&lt;=19),AA99,"")</f>
      </c>
      <c r="AA100" s="32"/>
      <c r="AB100" s="32">
        <f>IF(AND(Z101="",AG81&gt;=11,AG81&lt;=19),AC99,IF(AND(AG81&gt;=11,AG81&lt;=19),AC99&amp;" ",""))</f>
      </c>
      <c r="AC100" s="41"/>
      <c r="AD100" s="32"/>
      <c r="AE100" s="32">
        <f>IF(SUM(AH84:AH95)=0,PROPER(AG100),AG100)</f>
      </c>
      <c r="AF100" s="32">
        <v>4</v>
      </c>
      <c r="AG100" s="37">
        <f>AH100&amp;AJ100&amp;AI100</f>
      </c>
      <c r="AH100" s="32">
        <f>IF(AL100=2,IF(AG83=100,"сто",IF(AG83=200,"двести",IF(AG83=300,"триста",""))),IF(AG83=100," сто",IF(AG83=200," двести",IF(AG83=300," триста",""))))</f>
      </c>
      <c r="AI100" s="32">
        <f>IF(AL100=2,IF(AG83=400,"четыреста",IF(AG83=500,"пятьсот",IF(AG83=600,"шестьсот",""))),IF(AG83=400," четыреста",IF(AG83=500," пятьсот",IF(AG83=600," шестьсот",""))))</f>
      </c>
      <c r="AJ100" s="32">
        <f>IF(AL100=2,IF(AG83=700,"семьсот",IF(AG83=800,"восемьсот",IF(AG83=900,"девятьсот",""))),IF(AG83=700," семьсот",IF(AG83=800," восемьсот",IF(AG83=900," девятьсот",""))))</f>
      </c>
      <c r="AK100" s="32"/>
      <c r="AL100" s="32">
        <f>IF(AND(AG112="",AG110="",AG111="",AG109="",AG108="",AG107="",AG106=""),1,0)+IF(AND(AG105="",AG104="",AG103="",AG102="",AG101=""),1,0)</f>
        <v>2</v>
      </c>
      <c r="AM100" s="32"/>
    </row>
    <row r="101" spans="18:39" s="31" customFormat="1" ht="12" customHeight="1" hidden="1">
      <c r="R101" s="32"/>
      <c r="S101" s="32"/>
      <c r="T101" s="32"/>
      <c r="U101" s="39" t="str">
        <f>IF(AH83=""," 00"&amp;U97&amp;U98&amp;U99&amp;U100,U97&amp;U98&amp;U99&amp;U100)</f>
        <v> 00</v>
      </c>
      <c r="V101" s="32"/>
      <c r="W101" s="32"/>
      <c r="X101" s="32"/>
      <c r="Y101" s="32"/>
      <c r="Z101" s="39">
        <f>IF(AH80=0,"",Z97&amp;Z98&amp;Z99&amp;Z100)</f>
      </c>
      <c r="AA101" s="32"/>
      <c r="AB101" s="39">
        <f>IF(AG79=0,"",AB97&amp;AB98&amp;AB99&amp;AB100)</f>
      </c>
      <c r="AC101" s="39"/>
      <c r="AD101" s="32"/>
      <c r="AE101" s="32">
        <f>IF(SUM(AH85:AH95)=0,PROPER(AG101),AG101)</f>
      </c>
      <c r="AF101" s="32">
        <v>5</v>
      </c>
      <c r="AG101" s="37">
        <f>IF(AND(AH85&lt;20,AH85&gt;10),"",AH101&amp;AJ101&amp;AI101)</f>
      </c>
      <c r="AH101" s="32">
        <f>IF(AL101=2,IF(AH84=1,"одна",IF(AH84=2,"две",IF(AH84=3,"три",""))),IF(AH84=1," одна",IF(AH84=2," две",IF(AH84=3," три",""))))</f>
      </c>
      <c r="AI101" s="32">
        <f>IF(AL101=2,IF(AH84=4,"четыре",IF(AH84=5,"пять",IF(AH84=6,"шесть",""))),IF(AH84=4," четыре",IF(AH84=5," пять",IF(AH84=6," шесть",""))))</f>
      </c>
      <c r="AJ101" s="32">
        <f>IF(AL101=2,IF(AH84=7,"семь",IF(AH84=8,"восемь",IF(AH84=9,"девять",""))),IF(AH84=7," семь",IF(AH84=8," восемь",IF(AH84=9," девять",""))))</f>
      </c>
      <c r="AK101" s="32">
        <f>IF(AND(AG101="",AG102="",AG103="",AG104=""),"",IF(AND(AH85&lt;20,AH85&gt;10)," тысяч",IF(AH84=1," тысяча",IF(OR(AH84=2,AH84=3,AH84=4)," тысячи"," тысяч"))))</f>
      </c>
      <c r="AL101" s="32">
        <f>IF(AND(AG112="",AG110="",AG111="",AG109="",AG108="",AG107="",AG106=""),1,0)+IF(AND(AG105="",AG104="",AG103="",AG102=""),1,0)</f>
        <v>2</v>
      </c>
      <c r="AM101" s="32"/>
    </row>
    <row r="102" spans="18:39" s="31" customFormat="1" ht="12" customHeight="1" hidden="1"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8"/>
      <c r="AC102" s="39"/>
      <c r="AD102" s="32"/>
      <c r="AE102" s="32">
        <f>IF(SUM(AH87:AH95)=0,PROPER(AG102),AG102)</f>
      </c>
      <c r="AF102" s="32">
        <v>6</v>
      </c>
      <c r="AG102" s="37">
        <f>AH102&amp;AJ102&amp;AI102</f>
      </c>
      <c r="AH102" s="32">
        <f>IF(AL102=2,IF(AH85=11,"одиннадцать",IF(AH85=12,"двенадцать",IF(AH85=13,"тринадцать",""))),IF(AH85=11," одиннадцать",IF(AH85=12," двенадцать",IF(AH85=13," тринадцать",""))))</f>
      </c>
      <c r="AI102" s="32">
        <f>IF(AL102=2,IF(AH85=14,"четырнадцать",IF(AH85=15,"пятнадцать",IF(AH85=16,"шестнадцать",""))),IF(AH85=14," четырнадцать",IF(AH85=15," пятнадцать",IF(AH85=16," шестнадцать",""))))</f>
      </c>
      <c r="AJ102" s="32">
        <f>IF(AL102=2,IF(AH85=17,"семнадцать",IF(AH85=18,"восемнадцать",IF(AH85=19,"девятнадцать",""))),IF(AH85=17," семнадцать",IF(AH85=18," восемнадцать",IF(AH85=19," девятнадцать",""))))</f>
      </c>
      <c r="AK102" s="32"/>
      <c r="AL102" s="32">
        <f>IF(AND(AG112="",AG110="",AG111="",AG109="",AG108="",AG107="",AG106=""),1,0)+IF(AND(AG105="",AG104="",AG103=""),1,0)</f>
        <v>2</v>
      </c>
      <c r="AM102" s="32"/>
    </row>
    <row r="103" spans="18:39" s="31" customFormat="1" ht="12" customHeight="1" hidden="1"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>
        <f>IF(SUM(AH87:AH95)=0,PROPER(AG103),AG103)</f>
      </c>
      <c r="AF103" s="32">
        <v>7</v>
      </c>
      <c r="AG103" s="37">
        <f>IF(AND(AH85&lt;20,AH85&gt;10),"",AH103&amp;AJ103&amp;AI103)</f>
      </c>
      <c r="AH103" s="32">
        <f>IF(AL103=2,IF(AH86=10,"десять",IF(AH86=20,"двадцать",IF(AH86=30,"тридцать",""))),IF(AH86=10," десять",IF(AH86=20," двадцать",IF(AH86=30," тридцать",""))))</f>
      </c>
      <c r="AI103" s="32">
        <f>IF(AL103=2,IF(AH86=40,"сорок",IF(AH86=50,"пятьдесят",IF(AH86=60,"шестьдесят",""))),IF(AH86=40," сорок",IF(AH86=50," пятьдесят",IF(AH86=60," шестьдесят",""))))</f>
      </c>
      <c r="AJ103" s="32">
        <f>IF(AL103=2,IF(AH86=70,"семьдесят",IF(AH86=80,"восемьдесят",IF(AH86=90,"девяносто",""))),IF(AH86=70," семьдесят",IF(AH86=80," восемьдесят",IF(AH86=90," девяносто",""))))</f>
      </c>
      <c r="AK103" s="32"/>
      <c r="AL103" s="32">
        <f>IF(AND(AG112="",AG110="",AG111="",AG109="",AG108="",AG107="",AG106=""),1,0)+IF(AND(AG105="",AG104=""),1,0)</f>
        <v>2</v>
      </c>
      <c r="AM103" s="32"/>
    </row>
    <row r="104" spans="18:39" s="31" customFormat="1" ht="12" customHeight="1" hidden="1"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>
        <f>IF(SUM(AH88:AH95)=0,PROPER(AG104),AG104)</f>
      </c>
      <c r="AF104" s="32">
        <v>8</v>
      </c>
      <c r="AG104" s="37">
        <f>AH104&amp;AJ104&amp;AI104</f>
      </c>
      <c r="AH104" s="32">
        <f>IF(AL104=2,IF(AH87=100,"сто",IF(AH87=200,"двести",IF(AH87=300,"триста",""))),IF(AH87=100," сто",IF(AH87=200," двести",IF(AH87=300," триста",""))))</f>
      </c>
      <c r="AI104" s="32">
        <f>IF(AL104=2,IF(AH87=400,"четыреста",IF(AH87=500,"пятьсот",IF(AH87=600,"шестьсот",""))),IF(AH87=400," четыреста",IF(AH87=500," пятьсот",IF(AH87=600," шестьсот",""))))</f>
      </c>
      <c r="AJ104" s="32">
        <f>IF(AL104=2,IF(AH87=700,"семьсот",IF(AH87=800,"восемьсот",IF(AH87=900,"девятьсот",""))),IF(AH87=700," семьсот",IF(AH87=800," восемьсот",IF(AH87=900," девятьсот",""))))</f>
      </c>
      <c r="AK104" s="32"/>
      <c r="AL104" s="32">
        <f>IF(AND(AG112="",AG110="",AG111="",AG109="",AG108="",AG107="",AG106=""),1,0)+IF(AG105="",1,0)</f>
        <v>2</v>
      </c>
      <c r="AM104" s="32"/>
    </row>
    <row r="105" spans="18:39" s="31" customFormat="1" ht="12" customHeight="1" hidden="1"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>
        <f>IF(SUM(AH89:AH95)=0,PROPER(AG105),AG105)</f>
      </c>
      <c r="AF105" s="32">
        <v>9</v>
      </c>
      <c r="AG105" s="37">
        <f>IF(AND(AH89&lt;20,AH89&gt;10),"",AH105&amp;AJ105&amp;AI105)</f>
      </c>
      <c r="AH105" s="32">
        <f>IF(AL105=1,IF(AH88=1,"один",IF(AH88=2,"два",IF(AH88=3,"три",""))),IF(AH88=1," один",IF(AH88=2," два",IF(AH88=3," три",""))))</f>
      </c>
      <c r="AI105" s="32">
        <f>IF(AL105=1,IF(AH88=4,"четыре",IF(AH88=5,"пять",IF(AH88=6,"шесть",""))),IF(AH88=4," четыре",IF(AH88=5," пять",IF(AH88=6," шесть",""))))</f>
      </c>
      <c r="AJ105" s="32">
        <f>IF(AL105=1,IF(AH88=7,"семь",IF(AH88=8,"восемь",IF(AH88=9,"девять",""))),IF(AH88=7," семь",IF(AH88=8," восемь",IF(AH88=9," девять",""))))</f>
      </c>
      <c r="AK105" s="32">
        <f>IF(AND(AG105="",AG106="",AG107="",AG108=""),"",IF(AND(AH89&lt;20,AH89&gt;10)," миллионов",IF(AH88=1," миллион",IF(OR(AH88=2,AH88=3,AH88=4)," миллиона"," миллионов"))))</f>
      </c>
      <c r="AL105" s="32">
        <f>IF(AND(AG112="",AG110="",AG111="",AG109="",AG108="",AG107="",AG106=""),1,0)</f>
        <v>1</v>
      </c>
      <c r="AM105" s="32"/>
    </row>
    <row r="106" spans="18:39" s="31" customFormat="1" ht="12" customHeight="1" hidden="1"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>
        <f>IF(SUM(AH91:AH95)=0,PROPER(AG106),AG106)</f>
      </c>
      <c r="AF106" s="32">
        <v>10</v>
      </c>
      <c r="AG106" s="37">
        <f>AH106&amp;AJ106&amp;AI106</f>
      </c>
      <c r="AH106" s="32">
        <f>IF(AL106=1,IF(AH89=11,"одиннадцать",IF(AH89=12,"двенадцать",IF(AH89=13,"тринадцать",""))),IF(AH89=11," одиннадцать",IF(AH89=12," двенадцать",IF(AH89=13," тринадцать",""))))</f>
      </c>
      <c r="AI106" s="32">
        <f>IF(AL106=1,IF(AH89=14,"четырнадцать",IF(AH89=15,"пятнадцать",IF(AH89=16,"шестнадцать",""))),IF(AH89=14," четырнадцать",IF(AH89=15," пятнадцать",IF(AH89=16," шестнадцать",""))))</f>
      </c>
      <c r="AJ106" s="32">
        <f>IF(AL106=1,IF(AH89=17,"семнадцать",IF(AH89=18,"восемнадцать",IF(AH89=19,"девятнадцать",""))),IF(AH89=17," семнадцать",IF(AH89=18," восемнадцать",IF(AH89=19," девятнадцать",""))))</f>
      </c>
      <c r="AK106" s="32"/>
      <c r="AL106" s="32">
        <f>IF(AND(AG112="",AG110="",AG111="",AG109="",AG108="",AG107=""),1,0)</f>
        <v>1</v>
      </c>
      <c r="AM106" s="32"/>
    </row>
    <row r="107" spans="18:39" s="31" customFormat="1" ht="12" customHeight="1" hidden="1"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>
        <f>IF(SUM(AH91:AH95)=0,PROPER(AG107),AG107)</f>
      </c>
      <c r="AF107" s="32">
        <v>11</v>
      </c>
      <c r="AG107" s="37">
        <f>IF(AND(AH89&lt;20,AH89&gt;10),"",AH107&amp;AJ107&amp;AI107)</f>
      </c>
      <c r="AH107" s="32">
        <f>IF(AL107=1,IF(AH90=10,"десять",IF(AH90=20,"двадцать",IF(AH90=30,"тридцать",""))),IF(AH90=10," десять",IF(AH90=20," двадцать",IF(AH90=30," тридцать",""))))</f>
      </c>
      <c r="AI107" s="32">
        <f>IF(AL107=1,IF(AH90=40,"сорок",IF(AH90=50,"пятьдесят",IF(AH90=60,"шестьдесят",""))),IF(AH90=40," сорок",IF(AH90=50," пятьдесят",IF(AH90=60," шестьдесят",""))))</f>
      </c>
      <c r="AJ107" s="32">
        <f>IF(AL107=1,IF(AH90=70,"семьдесят",IF(AH90=80,"восемьдесят",IF(AH90=90,"девяносто",""))),IF(AH90=70," семьдесят",IF(AH90=80," восемьдесят",IF(AH90=90," девяносто",""))))</f>
      </c>
      <c r="AK107" s="32"/>
      <c r="AL107" s="32">
        <f>IF(AND(AG112="",AG110="",AG111="",AG109="",AG108=""),1,0)</f>
        <v>1</v>
      </c>
      <c r="AM107" s="32"/>
    </row>
    <row r="108" spans="18:39" s="31" customFormat="1" ht="12" customHeight="1" hidden="1"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>
        <f>IF(SUM(AH92:AH95)=0,PROPER(AG108),AG108)</f>
      </c>
      <c r="AF108" s="32">
        <v>12</v>
      </c>
      <c r="AG108" s="37">
        <f>AH108&amp;AJ108&amp;AI108</f>
      </c>
      <c r="AH108" s="32">
        <f>IF(AL108=1,IF(AH91=100,"сто",IF(AH91=200,"двести",IF(AH91=300,"триста",""))),IF(AH91=100," сто",IF(AH91=200," двести",IF(AH91=300," триста",""))))</f>
      </c>
      <c r="AI108" s="32">
        <f>IF(AL108=1,IF(AH91=400,"четыреста",IF(AH91=500,"пятьсот",IF(AH91=600,"шестьсот",""))),IF(AH91=400," четыреста",IF(AH91=500," пятьсот",IF(AH91=600," шестьсот",""))))</f>
      </c>
      <c r="AJ108" s="32">
        <f>IF(AL108=1,IF(AH91=700,"семьсот",IF(AH91=800,"восемьсот",IF(AH91=900,"девятьсот",""))),IF(AH91=700," семьсот",IF(AH91=800," восемьсот",IF(AH91=900," девятьсот",""))))</f>
      </c>
      <c r="AK108" s="32"/>
      <c r="AL108" s="32">
        <f>IF(AND(AG112="",AG110="",AG111="",AG109=""),1,0)</f>
        <v>1</v>
      </c>
      <c r="AM108" s="32"/>
    </row>
    <row r="109" spans="18:39" s="31" customFormat="1" ht="12" customHeight="1" hidden="1"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>
        <f>IF(SUM(AH93:AH95)=0,PROPER(AG109),AG109)</f>
      </c>
      <c r="AF109" s="32">
        <v>13</v>
      </c>
      <c r="AG109" s="37">
        <f>IF(AND(AH93&lt;20,AH93&gt;10),"",AH109&amp;AJ109&amp;AI109)</f>
      </c>
      <c r="AH109" s="32">
        <f>IF(AL109=1,IF(AH92=1,"один",IF(AH92=2,"два",IF(AH92=3,"три",""))),IF(AH92=1," один",IF(AH92=2," два",IF(AH92=3," три",""))))</f>
      </c>
      <c r="AI109" s="32">
        <f>IF(AL109=1,IF(AH92=4,"четыре",IF(AH92=5,"пять",IF(AH92=6,"шесть",""))),IF(AH92=4," четыре",IF(AH92=5," пять",IF(AH92=6," шесть",""))))</f>
      </c>
      <c r="AJ109" s="32">
        <f>IF(AL109=1,IF(AH92=7,"семь",IF(AH92=8,"восемь",IF(AH92=9,"девять",""))),IF(AH92=7," семь",IF(AH92=8," восемь",IF(AH92=9," девять",""))))</f>
      </c>
      <c r="AK109" s="32">
        <f>IF(AND(AG109="",AG110="",AG111="",AG112=""),"",IF(AND(AH93&lt;20,AH93&gt;10)," миллиардов",IF(AH92=1," миллиард",IF(OR(AH92=2,AH92=3,AH92=4)," миллиарда"," миллиардов"))))</f>
      </c>
      <c r="AL109" s="32">
        <f>IF(AND(AG112="",AG110="",AG111=""),1,0)</f>
        <v>1</v>
      </c>
      <c r="AM109" s="32"/>
    </row>
    <row r="110" spans="18:39" s="31" customFormat="1" ht="12" customHeight="1" hidden="1"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>
        <f>IF(AH95=0,PROPER(AG110),AG110)</f>
      </c>
      <c r="AF110" s="32">
        <v>14</v>
      </c>
      <c r="AG110" s="37">
        <f>AH110&amp;AJ110&amp;AI110</f>
      </c>
      <c r="AH110" s="32">
        <f>IF(AL110=1,IF(AH93=11,"одиннадцать",IF(AH93=12,"двенадцать",IF(AH93=13,"тринадцать",""))),IF(AH93=11," одиннадцать",IF(AH93=12," двенадцать",IF(AH93=13," тринадцать",""))))</f>
      </c>
      <c r="AI110" s="32">
        <f>IF(AL110=1,IF(AH93=14,"четырнадцать",IF(AH93=15,"пятнадцать",IF(AH93=16,"шестнадцать",""))),IF(AH93=14," четырнадцать",IF(AH93=15," пятнадцать",IF(AH93=16," шестнадцать",""))))</f>
      </c>
      <c r="AJ110" s="32">
        <f>IF(AL110=1,IF(AH93=17,"семнадцать",IF(AH93=18,"восемнадцать",IF(AH93=19,"девятнадцать",""))),IF(AH93=17," семнадцать",IF(AH93=18," восемнадцать",IF(AH93=19," девятнадцать",""))))</f>
      </c>
      <c r="AK110" s="32"/>
      <c r="AL110" s="32">
        <f>IF(AND(AG111="",AG112=""),1,0)</f>
        <v>1</v>
      </c>
      <c r="AM110" s="32"/>
    </row>
    <row r="111" spans="18:39" s="31" customFormat="1" ht="12" customHeight="1" hidden="1"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>
        <f>IF(SUM(AH95)=0,PROPER(AG111),AG111)</f>
      </c>
      <c r="AF111" s="32">
        <v>15</v>
      </c>
      <c r="AG111" s="37">
        <f>IF(AND(AH93&lt;20,AH93&gt;10),"",AH111&amp;AJ111&amp;AI111)</f>
      </c>
      <c r="AH111" s="32">
        <f>IF(AL111=1,IF(AH94=10,"десять",IF(AH94=20,"двадцать",IF(AH94=30,"тридцать",""))),IF(AH94=10," десять",IF(AH94=20," двадцать",IF(AH94=30," тридцать",""))))</f>
      </c>
      <c r="AI111" s="32">
        <f>IF(AL111=1,IF(AH94=40,"сорок",IF(AH94=50,"пятьдесят",IF(AH94=60,"шестьдесят",""))),IF(AH94=40," сорок",IF(AH94=50," пятьдесят",IF(AH94=60," шестьдесят",""))))</f>
      </c>
      <c r="AJ111" s="32">
        <f>IF(AL111=1,IF(AH94=70,"семьдесят",IF(AH94=80,"восемьдесят",IF(AH94=90,"девяносто",""))),IF(AH94=70," семьдесят",IF(AH94=80," восемьдесят",IF(AH94=90," девяносто",""))))</f>
      </c>
      <c r="AK111" s="32"/>
      <c r="AL111" s="32">
        <f>IF(AG112="",1,0)</f>
        <v>1</v>
      </c>
      <c r="AM111" s="32"/>
    </row>
    <row r="112" spans="18:39" s="31" customFormat="1" ht="12" customHeight="1" hidden="1"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>
        <f>PROPER(AG112)</f>
      </c>
      <c r="AF112" s="32">
        <v>16</v>
      </c>
      <c r="AG112" s="37">
        <f>AH112&amp;AI112</f>
      </c>
      <c r="AH112" s="32">
        <f>IF(AH95=100,"сто",IF(AH95=200,"двести",IF(AH95=300,"триста",IF(AH95=400,"четыреста",IF(AH95=500,"пятьсот",IF(AH95=600,"шестьсот",""))))))</f>
      </c>
      <c r="AI112" s="32">
        <f>IF(AH95=700,"семьсот",IF(AH95=800,"восемьсот",IF(AH95=900,"девятьсот","")))</f>
      </c>
      <c r="AJ112" s="32"/>
      <c r="AK112" s="32"/>
      <c r="AL112" s="32"/>
      <c r="AM112" s="32"/>
    </row>
    <row r="113" spans="18:39" s="31" customFormat="1" ht="12" customHeight="1" hidden="1"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8:39" s="29" customFormat="1" ht="12" customHeight="1"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ht="12" customHeight="1">
      <c r="B115" s="28" t="s">
        <v>48</v>
      </c>
    </row>
    <row r="116" ht="12" customHeight="1">
      <c r="B116" s="28" t="s">
        <v>49</v>
      </c>
    </row>
    <row r="117" ht="12" customHeight="1">
      <c r="B117" s="28" t="s">
        <v>50</v>
      </c>
    </row>
    <row r="118" ht="12" customHeight="1">
      <c r="B118" s="28" t="s">
        <v>51</v>
      </c>
    </row>
    <row r="119" ht="12" customHeight="1">
      <c r="B119" s="28" t="s">
        <v>52</v>
      </c>
    </row>
    <row r="120" ht="12" customHeight="1">
      <c r="B120" s="28" t="s">
        <v>53</v>
      </c>
    </row>
    <row r="121" ht="12" customHeight="1">
      <c r="B121" s="28" t="s">
        <v>54</v>
      </c>
    </row>
    <row r="122" ht="12" customHeight="1">
      <c r="B122" s="28" t="s">
        <v>55</v>
      </c>
    </row>
    <row r="123" ht="12" customHeight="1">
      <c r="B123" s="28" t="s">
        <v>56</v>
      </c>
    </row>
  </sheetData>
  <sheetProtection/>
  <mergeCells count="78">
    <mergeCell ref="C48:AO51"/>
    <mergeCell ref="AF20:AH20"/>
    <mergeCell ref="F38:K38"/>
    <mergeCell ref="L38:AO38"/>
    <mergeCell ref="C45:N45"/>
    <mergeCell ref="U43:AA43"/>
    <mergeCell ref="AD43:AK43"/>
    <mergeCell ref="U45:AA45"/>
    <mergeCell ref="AD45:AK45"/>
    <mergeCell ref="C40:N40"/>
    <mergeCell ref="C42:I42"/>
    <mergeCell ref="U42:AA42"/>
    <mergeCell ref="AD42:AK42"/>
    <mergeCell ref="U46:AA46"/>
    <mergeCell ref="AD46:AK46"/>
    <mergeCell ref="C38:E38"/>
    <mergeCell ref="F39:AO39"/>
    <mergeCell ref="AA36:AC36"/>
    <mergeCell ref="AD36:AF36"/>
    <mergeCell ref="AG36:AI36"/>
    <mergeCell ref="AJ36:AL36"/>
    <mergeCell ref="O36:Q36"/>
    <mergeCell ref="R36:T36"/>
    <mergeCell ref="U36:W36"/>
    <mergeCell ref="AM35:AO35"/>
    <mergeCell ref="X36:Z36"/>
    <mergeCell ref="C36:E36"/>
    <mergeCell ref="F36:H36"/>
    <mergeCell ref="I36:K36"/>
    <mergeCell ref="L36:N36"/>
    <mergeCell ref="AM36:AO36"/>
    <mergeCell ref="U35:W35"/>
    <mergeCell ref="X35:Z35"/>
    <mergeCell ref="AA35:AC35"/>
    <mergeCell ref="AD35:AF35"/>
    <mergeCell ref="AG35:AI35"/>
    <mergeCell ref="AJ35:AL35"/>
    <mergeCell ref="C35:E35"/>
    <mergeCell ref="F35:H35"/>
    <mergeCell ref="I35:K35"/>
    <mergeCell ref="L35:N35"/>
    <mergeCell ref="O35:Q35"/>
    <mergeCell ref="R35:T35"/>
    <mergeCell ref="X34:Z34"/>
    <mergeCell ref="AA34:AC34"/>
    <mergeCell ref="AD34:AF34"/>
    <mergeCell ref="AG34:AI34"/>
    <mergeCell ref="AJ34:AL34"/>
    <mergeCell ref="AM34:AO34"/>
    <mergeCell ref="Z31:AO31"/>
    <mergeCell ref="Z32:AO32"/>
    <mergeCell ref="C33:G33"/>
    <mergeCell ref="C34:E34"/>
    <mergeCell ref="F34:H34"/>
    <mergeCell ref="I34:K34"/>
    <mergeCell ref="L34:N34"/>
    <mergeCell ref="O34:Q34"/>
    <mergeCell ref="R34:T34"/>
    <mergeCell ref="U34:W34"/>
    <mergeCell ref="M25:AO25"/>
    <mergeCell ref="M26:AO26"/>
    <mergeCell ref="AF27:AO27"/>
    <mergeCell ref="AF28:AO28"/>
    <mergeCell ref="C29:AO29"/>
    <mergeCell ref="C30:AO30"/>
    <mergeCell ref="Q19:U19"/>
    <mergeCell ref="C20:K20"/>
    <mergeCell ref="AI20:AO20"/>
    <mergeCell ref="C21:K21"/>
    <mergeCell ref="C23:AO23"/>
    <mergeCell ref="C24:AO24"/>
    <mergeCell ref="B1:AP1"/>
    <mergeCell ref="AK15:AO15"/>
    <mergeCell ref="C16:AO16"/>
    <mergeCell ref="C17:AO17"/>
    <mergeCell ref="Q18:U18"/>
    <mergeCell ref="V18:W18"/>
    <mergeCell ref="X18:AB18"/>
  </mergeCells>
  <printOptions/>
  <pageMargins left="0.3937007874015748" right="0.1968503937007874" top="0.7874015748031497" bottom="0.7874015748031497" header="0.1968503937007874" footer="0.1968503937007874"/>
  <pageSetup horizontalDpi="600" verticalDpi="600" orientation="portrait" paperSize="9" scale="95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2020-11-20T13:03:59Z</cp:lastPrinted>
  <dcterms:created xsi:type="dcterms:W3CDTF">2003-10-18T11:05:50Z</dcterms:created>
  <dcterms:modified xsi:type="dcterms:W3CDTF">2021-03-17T08:34:34Z</dcterms:modified>
  <cp:category/>
  <cp:version/>
  <cp:contentType/>
  <cp:contentStatus/>
</cp:coreProperties>
</file>