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КО-2в" sheetId="1" r:id="rId1"/>
    <sheet name="Формула числа прописью" sheetId="2" state="hidden" r:id="rId2"/>
  </sheets>
  <definedNames>
    <definedName name="номер_месяца">'КО-2в'!$B$118</definedName>
    <definedName name="_xlnm.Print_Area" localSheetId="0">'КО-2в'!$C$3:$AJ$50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H32" authorId="0">
      <text>
        <r>
          <rPr>
            <b/>
            <sz val="8"/>
            <rFont val="Tahoma"/>
            <family val="0"/>
          </rPr>
          <t>выберите из раскрывающегося списка код иностранной валюты</t>
        </r>
      </text>
    </comment>
  </commentList>
</comments>
</file>

<file path=xl/sharedStrings.xml><?xml version="1.0" encoding="utf-8"?>
<sst xmlns="http://schemas.openxmlformats.org/spreadsheetml/2006/main" count="115" uniqueCount="94">
  <si>
    <t>Основание</t>
  </si>
  <si>
    <t>(прописью)</t>
  </si>
  <si>
    <t>Приложение</t>
  </si>
  <si>
    <t>Главный бухгалтер</t>
  </si>
  <si>
    <t>(подпись)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</si>
  <si>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</si>
  <si>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</si>
  <si>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</si>
  <si>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</si>
  <si>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</si>
  <si>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</si>
  <si>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</si>
  <si>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</si>
  <si>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</si>
  <si>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</si>
  <si>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</si>
  <si>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</si>
  <si>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</si>
  <si>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</si>
  <si>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</si>
  <si>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</si>
  <si>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</si>
  <si>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</si>
  <si>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</si>
  <si>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</si>
  <si>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</si>
  <si>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</si>
  <si>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</si>
  <si>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</si>
  <si>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</si>
  <si>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</si>
  <si>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</si>
  <si>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</si>
  <si>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</si>
  <si>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</si>
  <si>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</si>
  <si>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</si>
  <si>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</si>
  <si>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</si>
  <si>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</si>
  <si>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</si>
  <si>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</si>
  <si>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</si>
  <si>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</si>
  <si>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</si>
  <si>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</si>
  <si>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</si>
  <si>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</si>
  <si>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</si>
  <si>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КВИТАНЦИЯ</t>
  </si>
  <si>
    <t>к приходному кассовому</t>
  </si>
  <si>
    <t>Принято от</t>
  </si>
  <si>
    <t>Сумма НДС</t>
  </si>
  <si>
    <t>Сумма с НДС</t>
  </si>
  <si>
    <t>Получил кассир</t>
  </si>
  <si>
    <t>к постановлению</t>
  </si>
  <si>
    <t>Министерства финансов</t>
  </si>
  <si>
    <t>Республики Беларусь</t>
  </si>
  <si>
    <t>29.03.2010 № 38</t>
  </si>
  <si>
    <t>(наименование организации)</t>
  </si>
  <si>
    <t xml:space="preserve">ПРИХОДНЫЙ </t>
  </si>
  <si>
    <t>Приложение 2</t>
  </si>
  <si>
    <t>Корреспондирующий счет, субсчет</t>
  </si>
  <si>
    <t>Код иностранной валюты</t>
  </si>
  <si>
    <t>Сумма иностранной валюты</t>
  </si>
  <si>
    <t>Сумма рублевого эквивалента иностранной валюты</t>
  </si>
  <si>
    <t>(цифрами)</t>
  </si>
  <si>
    <t>(инициалы, фамилия)</t>
  </si>
  <si>
    <t>%.</t>
  </si>
  <si>
    <t>(наименование иностранной валюты)</t>
  </si>
  <si>
    <t>Форма действует с 01.07.2016 года</t>
  </si>
  <si>
    <t>(в редакции постановления</t>
  </si>
  <si>
    <t>13.06.2016 № 44)</t>
  </si>
  <si>
    <t xml:space="preserve">Форма </t>
  </si>
  <si>
    <t>КАССОВЫЙ ОРДЕР (валютный)</t>
  </si>
  <si>
    <t>ордеру (валютному)</t>
  </si>
  <si>
    <t>Официальный курс белорус-ского рубля по отношению к соответствующей иностранной валюте, установленный Национальным банком Республики Беларусь</t>
  </si>
  <si>
    <t>(фамилия, собственное имя и отчество (если таковое имеется))</t>
  </si>
  <si>
    <t>(фамилия, собственное имя и отчество (если таковое имеется)</t>
  </si>
  <si>
    <t>евро</t>
  </si>
  <si>
    <t/>
  </si>
  <si>
    <t>руб.</t>
  </si>
  <si>
    <t>доллар США</t>
  </si>
  <si>
    <t>российский рубль</t>
  </si>
  <si>
    <t>доллара США</t>
  </si>
  <si>
    <t>российских рубля</t>
  </si>
  <si>
    <t>долларов США</t>
  </si>
  <si>
    <t>российских рублей</t>
  </si>
  <si>
    <t xml:space="preserve">тысяча </t>
  </si>
  <si>
    <t xml:space="preserve">тысячи </t>
  </si>
  <si>
    <t xml:space="preserve">тысяч </t>
  </si>
  <si>
    <t xml:space="preserve">миллион </t>
  </si>
  <si>
    <t xml:space="preserve">миллиона </t>
  </si>
  <si>
    <t xml:space="preserve">миллионов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</si>
</sst>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  <numFmt numFmtId="185" formatCode="[$-F800]dddd\,\ mmmm\ dd\,\ yyyy"/>
    <numFmt numFmtId="186" formatCode="[$-FC19]\d\ \m\m\m\m\ \y\y\y\y\ &quot;г.&quot;"/>
  </numFmts>
  <fonts count="5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b/>
      <sz val="9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sz val="8"/>
      <color indexed="43"/>
      <name val="Tahoma"/>
      <family val="2"/>
    </font>
    <font>
      <i/>
      <sz val="8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16" fillId="35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vertical="center" wrapText="1"/>
      <protection locked="0"/>
    </xf>
    <xf numFmtId="170" fontId="4" fillId="35" borderId="0" xfId="43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49" fontId="4" fillId="35" borderId="0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vertical="center" wrapText="1"/>
      <protection locked="0"/>
    </xf>
    <xf numFmtId="0" fontId="19" fillId="36" borderId="0" xfId="0" applyFont="1" applyFill="1" applyAlignment="1">
      <alignment/>
    </xf>
    <xf numFmtId="0" fontId="19" fillId="34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>
      <alignment vertical="top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19" fillId="36" borderId="0" xfId="0" applyFont="1" applyFill="1" applyBorder="1" applyAlignment="1">
      <alignment/>
    </xf>
    <xf numFmtId="0" fontId="19" fillId="36" borderId="0" xfId="0" applyFont="1" applyFill="1" applyAlignment="1" quotePrefix="1">
      <alignment/>
    </xf>
    <xf numFmtId="0" fontId="19" fillId="36" borderId="0" xfId="0" applyFont="1" applyFill="1" applyBorder="1" applyAlignment="1">
      <alignment/>
    </xf>
    <xf numFmtId="3" fontId="19" fillId="36" borderId="0" xfId="0" applyNumberFormat="1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9" fillId="36" borderId="18" xfId="0" applyFont="1" applyFill="1" applyBorder="1" applyAlignment="1" applyProtection="1">
      <alignment/>
      <protection hidden="1"/>
    </xf>
    <xf numFmtId="0" fontId="19" fillId="36" borderId="0" xfId="0" applyNumberFormat="1" applyFont="1" applyFill="1" applyAlignment="1" applyProtection="1">
      <alignment/>
      <protection hidden="1"/>
    </xf>
    <xf numFmtId="0" fontId="20" fillId="36" borderId="0" xfId="0" applyNumberFormat="1" applyFont="1" applyFill="1" applyAlignment="1" applyProtection="1">
      <alignment/>
      <protection hidden="1"/>
    </xf>
    <xf numFmtId="0" fontId="20" fillId="36" borderId="0" xfId="0" applyFont="1" applyFill="1" applyAlignment="1" applyProtection="1">
      <alignment/>
      <protection hidden="1"/>
    </xf>
    <xf numFmtId="0" fontId="17" fillId="33" borderId="19" xfId="0" applyFont="1" applyFill="1" applyBorder="1" applyAlignment="1" applyProtection="1">
      <alignment horizontal="center" vertical="center" wrapText="1"/>
      <protection hidden="1"/>
    </xf>
    <xf numFmtId="0" fontId="1" fillId="37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0" fontId="1" fillId="37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18" xfId="0" applyNumberFormat="1" applyFont="1" applyFill="1" applyBorder="1" applyAlignment="1" applyProtection="1">
      <alignment horizontal="center" vertical="center" wrapText="1"/>
      <protection/>
    </xf>
    <xf numFmtId="0" fontId="1" fillId="37" borderId="23" xfId="0" applyNumberFormat="1" applyFont="1" applyFill="1" applyBorder="1" applyAlignment="1" applyProtection="1">
      <alignment horizontal="center" vertical="center" wrapText="1"/>
      <protection/>
    </xf>
    <xf numFmtId="0" fontId="1" fillId="37" borderId="24" xfId="0" applyNumberFormat="1" applyFont="1" applyFill="1" applyBorder="1" applyAlignment="1" applyProtection="1">
      <alignment horizontal="center" vertical="center" wrapText="1"/>
      <protection/>
    </xf>
    <xf numFmtId="0" fontId="1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NumberFormat="1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4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5" fillId="35" borderId="19" xfId="0" applyNumberFormat="1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left" vertical="center"/>
      <protection locked="0"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5" fillId="37" borderId="25" xfId="0" applyNumberFormat="1" applyFont="1" applyFill="1" applyBorder="1" applyAlignment="1" applyProtection="1">
      <alignment horizontal="center" vertical="center" wrapText="1"/>
      <protection/>
    </xf>
    <xf numFmtId="3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181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17" fillId="33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9" xfId="0" applyNumberFormat="1" applyFont="1" applyFill="1" applyBorder="1" applyAlignment="1" applyProtection="1">
      <alignment horizontal="center" vertical="center"/>
      <protection locked="0"/>
    </xf>
    <xf numFmtId="0" fontId="18" fillId="33" borderId="18" xfId="0" applyNumberFormat="1" applyFont="1" applyFill="1" applyBorder="1" applyAlignment="1" applyProtection="1">
      <alignment horizontal="left" vertical="center"/>
      <protection locked="0"/>
    </xf>
    <xf numFmtId="0" fontId="18" fillId="33" borderId="18" xfId="0" applyFont="1" applyFill="1" applyBorder="1" applyAlignment="1" applyProtection="1">
      <alignment horizontal="left" vertical="center"/>
      <protection hidden="1"/>
    </xf>
    <xf numFmtId="185" fontId="4" fillId="35" borderId="0" xfId="0" applyNumberFormat="1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center" vertical="center"/>
      <protection hidden="1"/>
    </xf>
    <xf numFmtId="0" fontId="18" fillId="33" borderId="27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right" vertical="top" wrapText="1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7" width="2.75390625" style="8" customWidth="1"/>
    <col min="38" max="59" width="6.75390625" style="80" hidden="1" customWidth="1"/>
    <col min="60" max="60" width="0" style="81" hidden="1" customWidth="1"/>
    <col min="61" max="16384" width="2.75390625" style="8" customWidth="1"/>
  </cols>
  <sheetData>
    <row r="1" spans="2:37" ht="15" customHeight="1" thickBot="1">
      <c r="B1" s="109" t="s">
        <v>70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2:5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2:37" ht="9.75" customHeight="1">
      <c r="B3" s="4"/>
      <c r="C3" s="63"/>
      <c r="D3" s="63"/>
      <c r="E3" s="63"/>
      <c r="F3" s="63"/>
      <c r="G3" s="63"/>
      <c r="H3" s="63"/>
      <c r="I3" s="63"/>
      <c r="J3" s="63"/>
      <c r="K3" s="6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64"/>
      <c r="AA3" s="64"/>
      <c r="AB3" s="64"/>
      <c r="AC3" s="64"/>
      <c r="AD3" s="64"/>
      <c r="AE3" s="64"/>
      <c r="AF3" s="73"/>
      <c r="AG3" s="73"/>
      <c r="AH3" s="73"/>
      <c r="AI3" s="73"/>
      <c r="AJ3" s="75" t="s">
        <v>61</v>
      </c>
      <c r="AK3" s="6"/>
    </row>
    <row r="4" spans="2:37" ht="9.75" customHeight="1">
      <c r="B4" s="4"/>
      <c r="C4" s="57"/>
      <c r="D4" s="57"/>
      <c r="E4" s="57"/>
      <c r="F4" s="57"/>
      <c r="G4" s="57"/>
      <c r="H4" s="57"/>
      <c r="I4" s="57"/>
      <c r="J4" s="5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9"/>
      <c r="AA4" s="53"/>
      <c r="AB4" s="53"/>
      <c r="AC4" s="53"/>
      <c r="AD4" s="53"/>
      <c r="AE4" s="53"/>
      <c r="AF4" s="73"/>
      <c r="AG4" s="73"/>
      <c r="AH4" s="73"/>
      <c r="AI4" s="73"/>
      <c r="AJ4" s="75" t="s">
        <v>55</v>
      </c>
      <c r="AK4" s="6"/>
    </row>
    <row r="5" spans="2:37" ht="9.75" customHeight="1">
      <c r="B5" s="4"/>
      <c r="C5" s="57"/>
      <c r="D5" s="57"/>
      <c r="E5" s="57"/>
      <c r="F5" s="57"/>
      <c r="G5" s="57"/>
      <c r="H5" s="57"/>
      <c r="I5" s="57"/>
      <c r="J5" s="5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0"/>
      <c r="AA5" s="110"/>
      <c r="AB5" s="110"/>
      <c r="AC5" s="110"/>
      <c r="AD5" s="110"/>
      <c r="AE5" s="110"/>
      <c r="AF5" s="73"/>
      <c r="AG5" s="73"/>
      <c r="AH5" s="73"/>
      <c r="AI5" s="73"/>
      <c r="AJ5" s="75" t="s">
        <v>56</v>
      </c>
      <c r="AK5" s="6"/>
    </row>
    <row r="6" spans="2:37" ht="9.75" customHeight="1">
      <c r="B6" s="4"/>
      <c r="C6" s="57"/>
      <c r="D6" s="57"/>
      <c r="E6" s="57"/>
      <c r="F6" s="57"/>
      <c r="G6" s="57"/>
      <c r="H6" s="57"/>
      <c r="I6" s="57"/>
      <c r="J6" s="57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3"/>
      <c r="AG6" s="73"/>
      <c r="AH6" s="73"/>
      <c r="AI6" s="73"/>
      <c r="AJ6" s="75" t="s">
        <v>57</v>
      </c>
      <c r="AK6" s="6"/>
    </row>
    <row r="7" spans="2:41" ht="9.75" customHeight="1">
      <c r="B7" s="4"/>
      <c r="C7" s="57"/>
      <c r="D7" s="57"/>
      <c r="E7" s="57"/>
      <c r="F7" s="57"/>
      <c r="G7" s="57"/>
      <c r="H7" s="57"/>
      <c r="I7" s="57"/>
      <c r="J7" s="57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73"/>
      <c r="AG7" s="73"/>
      <c r="AH7" s="73"/>
      <c r="AI7" s="73"/>
      <c r="AJ7" s="75" t="s">
        <v>58</v>
      </c>
      <c r="AK7" s="6"/>
      <c r="AL7" s="83">
        <v>978</v>
      </c>
      <c r="AM7" s="84" t="s">
        <v>79</v>
      </c>
      <c r="AN7" s="83"/>
      <c r="AO7" s="85"/>
    </row>
    <row r="8" spans="2:41" ht="9.75" customHeight="1">
      <c r="B8" s="4"/>
      <c r="C8" s="57"/>
      <c r="D8" s="57"/>
      <c r="E8" s="57"/>
      <c r="F8" s="57"/>
      <c r="G8" s="57"/>
      <c r="H8" s="57"/>
      <c r="I8" s="57"/>
      <c r="J8" s="57"/>
      <c r="K8" s="9"/>
      <c r="L8" s="9"/>
      <c r="M8" s="9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73"/>
      <c r="AG8" s="73"/>
      <c r="AH8" s="73"/>
      <c r="AI8" s="73"/>
      <c r="AJ8" s="75" t="s">
        <v>71</v>
      </c>
      <c r="AK8" s="6"/>
      <c r="AL8" s="83">
        <v>840</v>
      </c>
      <c r="AM8" s="84" t="str">
        <f>AU50</f>
        <v>долларов США</v>
      </c>
      <c r="AN8" s="83"/>
      <c r="AO8" s="85"/>
    </row>
    <row r="9" spans="2:41" ht="9.75" customHeight="1">
      <c r="B9" s="4"/>
      <c r="C9" s="57"/>
      <c r="D9" s="57"/>
      <c r="E9" s="57"/>
      <c r="F9" s="57"/>
      <c r="G9" s="57"/>
      <c r="H9" s="57"/>
      <c r="I9" s="57"/>
      <c r="J9" s="57"/>
      <c r="K9" s="9"/>
      <c r="L9" s="9"/>
      <c r="M9" s="9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3"/>
      <c r="AG9" s="73"/>
      <c r="AH9" s="73"/>
      <c r="AI9" s="73"/>
      <c r="AJ9" s="75" t="s">
        <v>56</v>
      </c>
      <c r="AK9" s="6"/>
      <c r="AL9" s="83">
        <v>643</v>
      </c>
      <c r="AM9" s="84" t="str">
        <f>AX50</f>
        <v>российских рублей</v>
      </c>
      <c r="AN9" s="83"/>
      <c r="AO9" s="85"/>
    </row>
    <row r="10" spans="2:39" ht="9.75" customHeight="1">
      <c r="B10" s="4"/>
      <c r="C10" s="57"/>
      <c r="D10" s="57"/>
      <c r="E10" s="57"/>
      <c r="F10" s="57"/>
      <c r="G10" s="57"/>
      <c r="H10" s="57"/>
      <c r="I10" s="57"/>
      <c r="J10" s="57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73"/>
      <c r="AG10" s="73"/>
      <c r="AH10" s="73"/>
      <c r="AI10" s="73"/>
      <c r="AJ10" s="75" t="s">
        <v>57</v>
      </c>
      <c r="AK10" s="6"/>
      <c r="AM10" s="86" t="s">
        <v>80</v>
      </c>
    </row>
    <row r="11" spans="2:37" ht="9.75" customHeight="1">
      <c r="B11" s="4"/>
      <c r="C11" s="57"/>
      <c r="D11" s="57"/>
      <c r="E11" s="57"/>
      <c r="F11" s="57"/>
      <c r="G11" s="57"/>
      <c r="H11" s="57"/>
      <c r="I11" s="57"/>
      <c r="J11" s="57"/>
      <c r="K11" s="9"/>
      <c r="L11" s="9"/>
      <c r="M11" s="9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73"/>
      <c r="AG11" s="73"/>
      <c r="AH11" s="73"/>
      <c r="AI11" s="73"/>
      <c r="AJ11" s="75" t="s">
        <v>72</v>
      </c>
      <c r="AK11" s="6"/>
    </row>
    <row r="12" spans="2:38" ht="9.75" customHeight="1">
      <c r="B12" s="4"/>
      <c r="C12" s="57"/>
      <c r="D12" s="57"/>
      <c r="E12" s="57"/>
      <c r="F12" s="57"/>
      <c r="G12" s="57"/>
      <c r="H12" s="57"/>
      <c r="I12" s="57"/>
      <c r="J12" s="57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73"/>
      <c r="AG12" s="73"/>
      <c r="AH12" s="73"/>
      <c r="AI12" s="73"/>
      <c r="AJ12" s="73"/>
      <c r="AK12" s="6"/>
      <c r="AL12" s="80" t="str">
        <f>IF(H32=AL7,AM7,IF(H32=AL8,AM8,IF(H32=AL9,AM9,IF(H32=AL10,AM10))))</f>
        <v>долларов США</v>
      </c>
    </row>
    <row r="13" spans="2:37" ht="9.75" customHeight="1">
      <c r="B13" s="4"/>
      <c r="C13" s="57"/>
      <c r="D13" s="57"/>
      <c r="E13" s="57"/>
      <c r="F13" s="57"/>
      <c r="G13" s="57"/>
      <c r="H13" s="57"/>
      <c r="I13" s="57"/>
      <c r="J13" s="57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73"/>
      <c r="AG13" s="73"/>
      <c r="AH13" s="73"/>
      <c r="AI13" s="73"/>
      <c r="AJ13" s="75" t="s">
        <v>73</v>
      </c>
      <c r="AK13" s="6"/>
    </row>
    <row r="14" spans="2:37" ht="9.75" customHeight="1">
      <c r="B14" s="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9"/>
      <c r="AD14" s="9"/>
      <c r="AE14" s="53"/>
      <c r="AF14" s="53"/>
      <c r="AG14" s="53"/>
      <c r="AH14" s="53"/>
      <c r="AI14" s="53"/>
      <c r="AJ14" s="53"/>
      <c r="AK14" s="6"/>
    </row>
    <row r="15" spans="2:37" ht="12" customHeight="1">
      <c r="B15" s="4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5"/>
      <c r="U15" s="5"/>
      <c r="V15" s="5"/>
      <c r="W15" s="5"/>
      <c r="X15" s="5"/>
      <c r="Y15" s="112" t="str">
        <f>IF(C15=0,"  ",C15)</f>
        <v>  </v>
      </c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65"/>
      <c r="AK15" s="6"/>
    </row>
    <row r="16" spans="2:37" ht="12" customHeight="1">
      <c r="B16" s="4"/>
      <c r="C16" s="113" t="s">
        <v>59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5"/>
      <c r="U16" s="5"/>
      <c r="V16" s="5"/>
      <c r="W16" s="5"/>
      <c r="X16" s="5"/>
      <c r="Y16" s="113" t="s">
        <v>59</v>
      </c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53"/>
      <c r="AK16" s="6"/>
    </row>
    <row r="17" spans="2:37" ht="4.5" customHeight="1"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5"/>
      <c r="P17" s="5"/>
      <c r="Q17" s="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5"/>
      <c r="AG17" s="5"/>
      <c r="AH17" s="5"/>
      <c r="AI17" s="5"/>
      <c r="AJ17" s="5"/>
      <c r="AK17" s="6"/>
    </row>
    <row r="18" spans="2:37" ht="12" customHeight="1">
      <c r="B18" s="4"/>
      <c r="C18" s="54" t="s">
        <v>60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5"/>
      <c r="Q18" s="5"/>
      <c r="R18" s="66"/>
      <c r="S18" s="66"/>
      <c r="T18" s="7"/>
      <c r="U18" s="7"/>
      <c r="V18" s="7"/>
      <c r="W18" s="7"/>
      <c r="X18" s="7"/>
      <c r="Y18" s="66" t="s">
        <v>49</v>
      </c>
      <c r="Z18" s="5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"/>
    </row>
    <row r="19" spans="2:37" ht="12" customHeight="1">
      <c r="B19" s="4"/>
      <c r="C19" s="54" t="s">
        <v>74</v>
      </c>
      <c r="D19" s="9"/>
      <c r="E19" s="9"/>
      <c r="F19" s="9"/>
      <c r="G19" s="9"/>
      <c r="H19" s="9"/>
      <c r="I19" s="9"/>
      <c r="J19" s="9"/>
      <c r="K19" s="9"/>
      <c r="L19" s="66"/>
      <c r="M19" s="66"/>
      <c r="N19" s="66"/>
      <c r="O19" s="5"/>
      <c r="P19" s="5"/>
      <c r="Q19" s="5"/>
      <c r="R19" s="66"/>
      <c r="S19" s="66"/>
      <c r="T19" s="7"/>
      <c r="U19" s="7"/>
      <c r="V19" s="7"/>
      <c r="W19" s="7"/>
      <c r="X19" s="7"/>
      <c r="Y19" s="77" t="s">
        <v>50</v>
      </c>
      <c r="Z19" s="55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"/>
    </row>
    <row r="20" spans="2:37" ht="12" customHeight="1">
      <c r="B20" s="4"/>
      <c r="C20" s="135">
        <f ca="1">TODAY()</f>
        <v>44272</v>
      </c>
      <c r="D20" s="135"/>
      <c r="E20" s="135"/>
      <c r="F20" s="135"/>
      <c r="G20" s="135"/>
      <c r="H20" s="135"/>
      <c r="I20" s="135"/>
      <c r="J20" s="68"/>
      <c r="K20" s="68"/>
      <c r="L20" s="68"/>
      <c r="M20" s="72"/>
      <c r="N20" s="68"/>
      <c r="O20" s="76"/>
      <c r="P20" s="69"/>
      <c r="Q20" s="69"/>
      <c r="R20" s="56"/>
      <c r="S20" s="56"/>
      <c r="T20" s="7"/>
      <c r="U20" s="7"/>
      <c r="V20" s="7"/>
      <c r="W20" s="7"/>
      <c r="X20" s="7"/>
      <c r="Y20" s="78" t="s">
        <v>75</v>
      </c>
      <c r="Z20" s="5"/>
      <c r="AA20" s="67"/>
      <c r="AB20" s="67"/>
      <c r="AC20" s="67"/>
      <c r="AD20" s="67"/>
      <c r="AE20" s="67"/>
      <c r="AF20" s="5"/>
      <c r="AG20" s="5"/>
      <c r="AH20" s="5"/>
      <c r="AI20" s="5"/>
      <c r="AJ20" s="5"/>
      <c r="AK20" s="6"/>
    </row>
    <row r="21" spans="2:37" ht="12" customHeight="1">
      <c r="B21" s="4"/>
      <c r="C21" s="5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5"/>
      <c r="P21" s="5"/>
      <c r="Q21" s="5"/>
      <c r="R21" s="56"/>
      <c r="S21" s="56"/>
      <c r="T21" s="7"/>
      <c r="U21" s="7"/>
      <c r="V21" s="7"/>
      <c r="W21" s="7"/>
      <c r="X21" s="7"/>
      <c r="Y21" s="135">
        <f ca="1">TODAY()</f>
        <v>44272</v>
      </c>
      <c r="Z21" s="135"/>
      <c r="AA21" s="135"/>
      <c r="AB21" s="135"/>
      <c r="AC21" s="135"/>
      <c r="AD21" s="135"/>
      <c r="AE21" s="135"/>
      <c r="AF21" s="68"/>
      <c r="AG21" s="76"/>
      <c r="AH21" s="69"/>
      <c r="AI21" s="69"/>
      <c r="AJ21" s="67"/>
      <c r="AK21" s="6"/>
    </row>
    <row r="22" spans="2:37" ht="12" customHeight="1">
      <c r="B22" s="4"/>
      <c r="C22" s="95" t="s">
        <v>62</v>
      </c>
      <c r="D22" s="96"/>
      <c r="E22" s="96"/>
      <c r="F22" s="96"/>
      <c r="G22" s="96"/>
      <c r="H22" s="95" t="s">
        <v>63</v>
      </c>
      <c r="I22" s="96"/>
      <c r="J22" s="96"/>
      <c r="K22" s="101"/>
      <c r="L22" s="95" t="s">
        <v>64</v>
      </c>
      <c r="M22" s="96"/>
      <c r="N22" s="96"/>
      <c r="O22" s="101"/>
      <c r="P22" s="115" t="s">
        <v>76</v>
      </c>
      <c r="Q22" s="116"/>
      <c r="R22" s="116"/>
      <c r="S22" s="117"/>
      <c r="T22" s="95" t="s">
        <v>65</v>
      </c>
      <c r="U22" s="96"/>
      <c r="V22" s="96"/>
      <c r="W22" s="101"/>
      <c r="X22" s="57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6"/>
    </row>
    <row r="23" spans="2:37" ht="16.5" customHeight="1">
      <c r="B23" s="4"/>
      <c r="C23" s="97"/>
      <c r="D23" s="98"/>
      <c r="E23" s="98"/>
      <c r="F23" s="98"/>
      <c r="G23" s="98"/>
      <c r="H23" s="97"/>
      <c r="I23" s="98"/>
      <c r="J23" s="98"/>
      <c r="K23" s="102"/>
      <c r="L23" s="97"/>
      <c r="M23" s="98"/>
      <c r="N23" s="98"/>
      <c r="O23" s="102"/>
      <c r="P23" s="118"/>
      <c r="Q23" s="119"/>
      <c r="R23" s="119"/>
      <c r="S23" s="120"/>
      <c r="T23" s="97"/>
      <c r="U23" s="98"/>
      <c r="V23" s="98"/>
      <c r="W23" s="102"/>
      <c r="X23" s="57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6"/>
    </row>
    <row r="24" spans="2:37" ht="9.75" customHeight="1">
      <c r="B24" s="4"/>
      <c r="C24" s="97"/>
      <c r="D24" s="98"/>
      <c r="E24" s="98"/>
      <c r="F24" s="98"/>
      <c r="G24" s="98"/>
      <c r="H24" s="97"/>
      <c r="I24" s="98"/>
      <c r="J24" s="98"/>
      <c r="K24" s="102"/>
      <c r="L24" s="97"/>
      <c r="M24" s="98"/>
      <c r="N24" s="98"/>
      <c r="O24" s="102"/>
      <c r="P24" s="118"/>
      <c r="Q24" s="119"/>
      <c r="R24" s="119"/>
      <c r="S24" s="120"/>
      <c r="T24" s="97"/>
      <c r="U24" s="98"/>
      <c r="V24" s="98"/>
      <c r="W24" s="102"/>
      <c r="X24" s="57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6"/>
    </row>
    <row r="25" spans="2:48" ht="12" customHeight="1">
      <c r="B25" s="4"/>
      <c r="C25" s="97"/>
      <c r="D25" s="98"/>
      <c r="E25" s="98"/>
      <c r="F25" s="98"/>
      <c r="G25" s="98"/>
      <c r="H25" s="97"/>
      <c r="I25" s="98"/>
      <c r="J25" s="98"/>
      <c r="K25" s="102"/>
      <c r="L25" s="97"/>
      <c r="M25" s="98"/>
      <c r="N25" s="98"/>
      <c r="O25" s="102"/>
      <c r="P25" s="118"/>
      <c r="Q25" s="119"/>
      <c r="R25" s="119"/>
      <c r="S25" s="120"/>
      <c r="T25" s="97"/>
      <c r="U25" s="98"/>
      <c r="V25" s="98"/>
      <c r="W25" s="102"/>
      <c r="X25" s="57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6"/>
      <c r="AV25" s="87" t="s">
        <v>81</v>
      </c>
    </row>
    <row r="26" spans="2:37" ht="12" customHeight="1">
      <c r="B26" s="4"/>
      <c r="C26" s="97"/>
      <c r="D26" s="98"/>
      <c r="E26" s="98"/>
      <c r="F26" s="98"/>
      <c r="G26" s="98"/>
      <c r="H26" s="97"/>
      <c r="I26" s="98"/>
      <c r="J26" s="98"/>
      <c r="K26" s="102"/>
      <c r="L26" s="97"/>
      <c r="M26" s="98"/>
      <c r="N26" s="98"/>
      <c r="O26" s="102"/>
      <c r="P26" s="118"/>
      <c r="Q26" s="119"/>
      <c r="R26" s="119"/>
      <c r="S26" s="120"/>
      <c r="T26" s="97"/>
      <c r="U26" s="98"/>
      <c r="V26" s="98"/>
      <c r="W26" s="102"/>
      <c r="X26" s="57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6"/>
    </row>
    <row r="27" spans="2:37" ht="12" customHeight="1">
      <c r="B27" s="4"/>
      <c r="C27" s="97"/>
      <c r="D27" s="98"/>
      <c r="E27" s="98"/>
      <c r="F27" s="98"/>
      <c r="G27" s="98"/>
      <c r="H27" s="97"/>
      <c r="I27" s="98"/>
      <c r="J27" s="98"/>
      <c r="K27" s="102"/>
      <c r="L27" s="97"/>
      <c r="M27" s="98"/>
      <c r="N27" s="98"/>
      <c r="O27" s="102"/>
      <c r="P27" s="118"/>
      <c r="Q27" s="119"/>
      <c r="R27" s="119"/>
      <c r="S27" s="120"/>
      <c r="T27" s="97"/>
      <c r="U27" s="98"/>
      <c r="V27" s="98"/>
      <c r="W27" s="102"/>
      <c r="X27" s="57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6"/>
    </row>
    <row r="28" spans="2:37" ht="9.75" customHeight="1">
      <c r="B28" s="4"/>
      <c r="C28" s="97"/>
      <c r="D28" s="98"/>
      <c r="E28" s="98"/>
      <c r="F28" s="98"/>
      <c r="G28" s="98"/>
      <c r="H28" s="97"/>
      <c r="I28" s="98"/>
      <c r="J28" s="98"/>
      <c r="K28" s="102"/>
      <c r="L28" s="97"/>
      <c r="M28" s="98"/>
      <c r="N28" s="98"/>
      <c r="O28" s="102"/>
      <c r="P28" s="118"/>
      <c r="Q28" s="119"/>
      <c r="R28" s="119"/>
      <c r="S28" s="120"/>
      <c r="T28" s="97"/>
      <c r="U28" s="98"/>
      <c r="V28" s="98"/>
      <c r="W28" s="102"/>
      <c r="X28" s="57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6"/>
    </row>
    <row r="29" spans="2:37" ht="12" customHeight="1">
      <c r="B29" s="4"/>
      <c r="C29" s="97"/>
      <c r="D29" s="98"/>
      <c r="E29" s="98"/>
      <c r="F29" s="98"/>
      <c r="G29" s="98"/>
      <c r="H29" s="97"/>
      <c r="I29" s="98"/>
      <c r="J29" s="98"/>
      <c r="K29" s="102"/>
      <c r="L29" s="97"/>
      <c r="M29" s="98"/>
      <c r="N29" s="98"/>
      <c r="O29" s="102"/>
      <c r="P29" s="118"/>
      <c r="Q29" s="119"/>
      <c r="R29" s="119"/>
      <c r="S29" s="120"/>
      <c r="T29" s="97"/>
      <c r="U29" s="98"/>
      <c r="V29" s="98"/>
      <c r="W29" s="102"/>
      <c r="X29" s="57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"/>
    </row>
    <row r="30" spans="2:37" ht="9" customHeight="1">
      <c r="B30" s="4"/>
      <c r="C30" s="97"/>
      <c r="D30" s="98"/>
      <c r="E30" s="98"/>
      <c r="F30" s="98"/>
      <c r="G30" s="98"/>
      <c r="H30" s="97"/>
      <c r="I30" s="98"/>
      <c r="J30" s="98"/>
      <c r="K30" s="102"/>
      <c r="L30" s="97"/>
      <c r="M30" s="98"/>
      <c r="N30" s="98"/>
      <c r="O30" s="102"/>
      <c r="P30" s="118"/>
      <c r="Q30" s="119"/>
      <c r="R30" s="119"/>
      <c r="S30" s="120"/>
      <c r="T30" s="97"/>
      <c r="U30" s="98"/>
      <c r="V30" s="98"/>
      <c r="W30" s="102"/>
      <c r="X30" s="57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"/>
    </row>
    <row r="31" spans="2:37" ht="9.75" customHeight="1">
      <c r="B31" s="4"/>
      <c r="C31" s="99"/>
      <c r="D31" s="100"/>
      <c r="E31" s="100"/>
      <c r="F31" s="100"/>
      <c r="G31" s="100"/>
      <c r="H31" s="99"/>
      <c r="I31" s="100"/>
      <c r="J31" s="100"/>
      <c r="K31" s="103"/>
      <c r="L31" s="99"/>
      <c r="M31" s="100"/>
      <c r="N31" s="100"/>
      <c r="O31" s="103"/>
      <c r="P31" s="121"/>
      <c r="Q31" s="122"/>
      <c r="R31" s="122"/>
      <c r="S31" s="123"/>
      <c r="T31" s="99"/>
      <c r="U31" s="100"/>
      <c r="V31" s="100"/>
      <c r="W31" s="103"/>
      <c r="X31" s="57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"/>
    </row>
    <row r="32" spans="2:37" ht="11.25" customHeight="1">
      <c r="B32" s="4"/>
      <c r="C32" s="104"/>
      <c r="D32" s="104"/>
      <c r="E32" s="104"/>
      <c r="F32" s="104"/>
      <c r="G32" s="104"/>
      <c r="H32" s="104">
        <v>840</v>
      </c>
      <c r="I32" s="104"/>
      <c r="J32" s="104"/>
      <c r="K32" s="104"/>
      <c r="L32" s="124"/>
      <c r="M32" s="124"/>
      <c r="N32" s="124"/>
      <c r="O32" s="124"/>
      <c r="P32" s="125"/>
      <c r="Q32" s="125"/>
      <c r="R32" s="125"/>
      <c r="S32" s="125"/>
      <c r="T32" s="111"/>
      <c r="U32" s="111"/>
      <c r="V32" s="111"/>
      <c r="W32" s="111"/>
      <c r="X32" s="57"/>
      <c r="Y32" s="105" t="s">
        <v>51</v>
      </c>
      <c r="Z32" s="105"/>
      <c r="AA32" s="105"/>
      <c r="AB32" s="114"/>
      <c r="AC32" s="114"/>
      <c r="AD32" s="114"/>
      <c r="AE32" s="114"/>
      <c r="AF32" s="114"/>
      <c r="AG32" s="114"/>
      <c r="AH32" s="114"/>
      <c r="AI32" s="114"/>
      <c r="AJ32" s="114"/>
      <c r="AK32" s="6"/>
    </row>
    <row r="33" spans="2:37" ht="15.75" customHeight="1">
      <c r="B33" s="4"/>
      <c r="C33" s="52"/>
      <c r="D33" s="52"/>
      <c r="E33" s="52"/>
      <c r="F33" s="52"/>
      <c r="G33" s="52"/>
      <c r="H33" s="52"/>
      <c r="I33" s="52"/>
      <c r="J33" s="52"/>
      <c r="K33" s="52"/>
      <c r="L33" s="58"/>
      <c r="M33" s="58"/>
      <c r="N33" s="58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138" t="s">
        <v>77</v>
      </c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6"/>
    </row>
    <row r="34" spans="2:37" ht="12" customHeight="1">
      <c r="B34" s="4"/>
      <c r="C34" s="105" t="s">
        <v>51</v>
      </c>
      <c r="D34" s="105"/>
      <c r="E34" s="105"/>
      <c r="F34" s="10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6"/>
    </row>
    <row r="35" spans="2:37" ht="12" customHeight="1">
      <c r="B35" s="4"/>
      <c r="C35" s="55"/>
      <c r="D35" s="55"/>
      <c r="E35" s="55"/>
      <c r="F35" s="55"/>
      <c r="G35" s="127" t="s">
        <v>78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5"/>
      <c r="Y35" s="105" t="s">
        <v>0</v>
      </c>
      <c r="Z35" s="105"/>
      <c r="AA35" s="105"/>
      <c r="AB35" s="137"/>
      <c r="AC35" s="137"/>
      <c r="AD35" s="137"/>
      <c r="AE35" s="137"/>
      <c r="AF35" s="137"/>
      <c r="AG35" s="137"/>
      <c r="AH35" s="137"/>
      <c r="AI35" s="137"/>
      <c r="AJ35" s="137"/>
      <c r="AK35" s="6"/>
    </row>
    <row r="36" spans="2:37" ht="12" customHeight="1">
      <c r="B36" s="4"/>
      <c r="C36" s="105" t="s">
        <v>0</v>
      </c>
      <c r="D36" s="105"/>
      <c r="E36" s="105"/>
      <c r="F36" s="10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59"/>
      <c r="Y36" s="105" t="s">
        <v>52</v>
      </c>
      <c r="Z36" s="105"/>
      <c r="AA36" s="105"/>
      <c r="AB36" s="139"/>
      <c r="AC36" s="139"/>
      <c r="AD36" s="139"/>
      <c r="AE36" s="139"/>
      <c r="AF36" s="5" t="s">
        <v>68</v>
      </c>
      <c r="AG36" s="73"/>
      <c r="AH36" s="73"/>
      <c r="AI36" s="73"/>
      <c r="AJ36" s="73"/>
      <c r="AK36" s="6"/>
    </row>
    <row r="37" spans="2:37" ht="12" customHeight="1">
      <c r="B37" s="4"/>
      <c r="C37" s="105" t="s">
        <v>52</v>
      </c>
      <c r="D37" s="105"/>
      <c r="E37" s="105"/>
      <c r="F37" s="105"/>
      <c r="G37" s="130"/>
      <c r="H37" s="130"/>
      <c r="I37" s="71"/>
      <c r="J37" s="5" t="s">
        <v>68</v>
      </c>
      <c r="K37" s="105" t="s">
        <v>52</v>
      </c>
      <c r="L37" s="105"/>
      <c r="M37" s="105"/>
      <c r="N37" s="105"/>
      <c r="O37" s="105"/>
      <c r="P37" s="128"/>
      <c r="Q37" s="128"/>
      <c r="R37" s="128"/>
      <c r="S37" s="128"/>
      <c r="T37" s="128"/>
      <c r="U37" s="128"/>
      <c r="V37" s="128"/>
      <c r="W37" s="128"/>
      <c r="X37" s="15"/>
      <c r="Y37" s="105" t="s">
        <v>52</v>
      </c>
      <c r="Z37" s="105"/>
      <c r="AA37" s="105"/>
      <c r="AB37" s="136"/>
      <c r="AC37" s="136"/>
      <c r="AD37" s="136"/>
      <c r="AE37" s="136"/>
      <c r="AF37" s="136"/>
      <c r="AG37" s="136"/>
      <c r="AH37" s="136"/>
      <c r="AI37" s="136"/>
      <c r="AJ37" s="136"/>
      <c r="AK37" s="6"/>
    </row>
    <row r="38" spans="2:37" ht="12" customHeight="1">
      <c r="B38" s="4"/>
      <c r="C38" s="55"/>
      <c r="D38" s="55"/>
      <c r="E38" s="55"/>
      <c r="F38" s="55"/>
      <c r="G38" s="71"/>
      <c r="H38" s="71"/>
      <c r="I38" s="71"/>
      <c r="J38" s="5"/>
      <c r="K38" s="55"/>
      <c r="L38" s="55"/>
      <c r="M38" s="55"/>
      <c r="N38" s="55"/>
      <c r="O38" s="55"/>
      <c r="P38" s="129" t="s">
        <v>66</v>
      </c>
      <c r="Q38" s="129"/>
      <c r="R38" s="129"/>
      <c r="S38" s="129"/>
      <c r="T38" s="129"/>
      <c r="U38" s="129"/>
      <c r="V38" s="129"/>
      <c r="W38" s="129"/>
      <c r="X38" s="60"/>
      <c r="Y38" s="73"/>
      <c r="Z38" s="73"/>
      <c r="AA38" s="73"/>
      <c r="AB38" s="129" t="s">
        <v>66</v>
      </c>
      <c r="AC38" s="129"/>
      <c r="AD38" s="129"/>
      <c r="AE38" s="129"/>
      <c r="AF38" s="129"/>
      <c r="AG38" s="129"/>
      <c r="AH38" s="129"/>
      <c r="AI38" s="129"/>
      <c r="AJ38" s="129"/>
      <c r="AK38" s="6"/>
    </row>
    <row r="39" spans="2:37" ht="12" customHeight="1">
      <c r="B39" s="4"/>
      <c r="C39" s="105" t="s">
        <v>53</v>
      </c>
      <c r="D39" s="105"/>
      <c r="E39" s="105"/>
      <c r="F39" s="105"/>
      <c r="G39" s="126">
        <f>AQ85</f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59"/>
      <c r="Y39" s="105" t="s">
        <v>53</v>
      </c>
      <c r="Z39" s="105"/>
      <c r="AA39" s="105"/>
      <c r="AB39" s="114">
        <f>AQ91</f>
      </c>
      <c r="AC39" s="114"/>
      <c r="AD39" s="114"/>
      <c r="AE39" s="114"/>
      <c r="AF39" s="114"/>
      <c r="AG39" s="114"/>
      <c r="AH39" s="114"/>
      <c r="AI39" s="114"/>
      <c r="AJ39" s="114"/>
      <c r="AK39" s="6"/>
    </row>
    <row r="40" spans="2:49" ht="12" customHeight="1">
      <c r="B40" s="4"/>
      <c r="C40" s="55"/>
      <c r="D40" s="55"/>
      <c r="E40" s="55"/>
      <c r="F40" s="55"/>
      <c r="G40" s="129" t="s">
        <v>1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5"/>
      <c r="Y40" s="55"/>
      <c r="Z40" s="55"/>
      <c r="AA40" s="55"/>
      <c r="AB40" s="129" t="s">
        <v>1</v>
      </c>
      <c r="AC40" s="129"/>
      <c r="AD40" s="129"/>
      <c r="AE40" s="129"/>
      <c r="AF40" s="129"/>
      <c r="AG40" s="129"/>
      <c r="AH40" s="129"/>
      <c r="AI40" s="129"/>
      <c r="AJ40" s="129"/>
      <c r="AK40" s="6"/>
      <c r="AP40" s="88">
        <f>L32</f>
        <v>0</v>
      </c>
      <c r="AQ40" s="89"/>
      <c r="AR40" s="89"/>
      <c r="AS40" s="89"/>
      <c r="AT40" s="89"/>
      <c r="AU40" s="89"/>
      <c r="AV40" s="89"/>
      <c r="AW40" s="89"/>
    </row>
    <row r="41" spans="2:49" ht="12" customHeight="1">
      <c r="B41" s="4"/>
      <c r="C41" s="55"/>
      <c r="D41" s="55"/>
      <c r="E41" s="55"/>
      <c r="F41" s="55"/>
      <c r="G41" s="126">
        <f>AQ87</f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 t="str">
        <f>AL12</f>
        <v>долларов США</v>
      </c>
      <c r="R41" s="126"/>
      <c r="S41" s="126"/>
      <c r="T41" s="126"/>
      <c r="U41" s="126"/>
      <c r="V41" s="126"/>
      <c r="W41" s="126"/>
      <c r="X41" s="15"/>
      <c r="Y41" s="133">
        <f>AQ93</f>
      </c>
      <c r="Z41" s="133"/>
      <c r="AA41" s="133"/>
      <c r="AB41" s="133"/>
      <c r="AC41" s="133"/>
      <c r="AD41" s="133"/>
      <c r="AE41" s="133"/>
      <c r="AF41" s="133" t="str">
        <f>AL12</f>
        <v>долларов США</v>
      </c>
      <c r="AG41" s="133"/>
      <c r="AH41" s="133"/>
      <c r="AI41" s="133"/>
      <c r="AJ41" s="133"/>
      <c r="AK41" s="6"/>
      <c r="AP41" s="89"/>
      <c r="AQ41" s="89"/>
      <c r="AR41" s="89">
        <f>IF(AP42=0,"",IF(AP42=1,"один ",IF(AP42=2,"два ",IF(AP42=3,"три ",IF(AP42=4,"четыре ",IF(AP42=5,"пять ",IF(AP42=6,"шесть ",IF(AP42=7,"семь "))))))))</f>
      </c>
      <c r="AS41" s="89"/>
      <c r="AT41" s="89"/>
      <c r="AU41" s="89"/>
      <c r="AV41" s="89"/>
      <c r="AW41" s="89"/>
    </row>
    <row r="42" spans="2:49" ht="12" customHeight="1">
      <c r="B42" s="4"/>
      <c r="C42" s="15"/>
      <c r="D42" s="15"/>
      <c r="E42" s="15"/>
      <c r="F42" s="15"/>
      <c r="G42" s="132" t="s">
        <v>69</v>
      </c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5"/>
      <c r="Y42" s="132" t="s">
        <v>69</v>
      </c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6"/>
      <c r="AP42" s="89">
        <f>AP40-10*FLOOR(AP40/10,1)</f>
        <v>0</v>
      </c>
      <c r="AQ42" s="89">
        <f>IF(AP46=1,"",(IF(AP42&lt;8,AR41,AR42)))</f>
      </c>
      <c r="AR42" s="89" t="b">
        <f>IF(AP42=8,"восемь ",IF(AP42=9,"девять "))</f>
        <v>0</v>
      </c>
      <c r="AS42" s="89"/>
      <c r="AT42" s="89"/>
      <c r="AU42" s="89"/>
      <c r="AV42" s="89"/>
      <c r="AW42" s="89"/>
    </row>
    <row r="43" spans="2:49" ht="9.75" customHeight="1">
      <c r="B43" s="4"/>
      <c r="C43" s="15" t="s">
        <v>2</v>
      </c>
      <c r="D43" s="15"/>
      <c r="E43" s="15"/>
      <c r="F43" s="15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5"/>
      <c r="Y43" s="16" t="s">
        <v>3</v>
      </c>
      <c r="Z43" s="16"/>
      <c r="AA43" s="16"/>
      <c r="AB43" s="16"/>
      <c r="AC43" s="106"/>
      <c r="AD43" s="106"/>
      <c r="AE43" s="106"/>
      <c r="AF43" s="106"/>
      <c r="AG43" s="79"/>
      <c r="AH43" s="106"/>
      <c r="AI43" s="106"/>
      <c r="AJ43" s="106"/>
      <c r="AK43" s="6"/>
      <c r="AP43" s="89"/>
      <c r="AQ43" s="89">
        <f>IF((AP46+AP50+AP54+AP58+AP62+AP66+AP70+AP74)=0,PROPER(AQ42),AQ42)</f>
      </c>
      <c r="AR43" s="89"/>
      <c r="AS43" s="89"/>
      <c r="AT43" s="89"/>
      <c r="AU43" s="89"/>
      <c r="AV43" s="89"/>
      <c r="AW43" s="89"/>
    </row>
    <row r="44" spans="2:49" ht="4.5" customHeight="1">
      <c r="B44" s="4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15"/>
      <c r="X44" s="15"/>
      <c r="Y44" s="16"/>
      <c r="Z44" s="16"/>
      <c r="AA44" s="16"/>
      <c r="AB44" s="16"/>
      <c r="AC44" s="94" t="s">
        <v>4</v>
      </c>
      <c r="AD44" s="94"/>
      <c r="AE44" s="94"/>
      <c r="AF44" s="94"/>
      <c r="AG44" s="74"/>
      <c r="AH44" s="108" t="s">
        <v>67</v>
      </c>
      <c r="AI44" s="108"/>
      <c r="AJ44" s="108"/>
      <c r="AK44" s="6"/>
      <c r="AP44" s="89">
        <f>(AP40-AP42)/10</f>
        <v>0</v>
      </c>
      <c r="AQ44" s="89"/>
      <c r="AR44" s="89"/>
      <c r="AS44" s="89"/>
      <c r="AT44" s="89"/>
      <c r="AU44" s="89"/>
      <c r="AV44" s="89"/>
      <c r="AW44" s="89"/>
    </row>
    <row r="45" spans="2:49" ht="12" customHeight="1">
      <c r="B45" s="4"/>
      <c r="C45" s="16" t="s">
        <v>3</v>
      </c>
      <c r="D45" s="16"/>
      <c r="E45" s="16"/>
      <c r="F45" s="16"/>
      <c r="G45" s="16"/>
      <c r="H45" s="16"/>
      <c r="I45" s="16"/>
      <c r="J45" s="131"/>
      <c r="K45" s="131"/>
      <c r="L45" s="131"/>
      <c r="M45" s="131"/>
      <c r="N45" s="131"/>
      <c r="O45" s="62"/>
      <c r="P45" s="131"/>
      <c r="Q45" s="131"/>
      <c r="R45" s="131"/>
      <c r="S45" s="131"/>
      <c r="T45" s="131"/>
      <c r="U45" s="131"/>
      <c r="V45" s="131"/>
      <c r="W45" s="131"/>
      <c r="X45" s="15"/>
      <c r="Y45" s="16"/>
      <c r="Z45" s="16"/>
      <c r="AA45" s="16"/>
      <c r="AB45" s="16"/>
      <c r="AC45" s="62"/>
      <c r="AD45" s="62"/>
      <c r="AE45" s="62"/>
      <c r="AF45" s="62"/>
      <c r="AG45" s="62"/>
      <c r="AH45" s="62"/>
      <c r="AI45" s="62"/>
      <c r="AJ45" s="62"/>
      <c r="AK45" s="6"/>
      <c r="AP45" s="89"/>
      <c r="AQ45" s="89"/>
      <c r="AR45" s="89">
        <f>IF(AP46=0,"",IF(AP46=1,"десять ",IF(AP46=2,"двадцать ",IF(AP46=3,"тридцать ",IF(AP46=4,"сорок ",IF(AP46=5,"пятьдесят ",IF(AP46=6,"шестьдесят ",IF(AP46=7,"семьдесят "))))))))</f>
      </c>
      <c r="AS45" s="89">
        <f>IF(AP42&lt;8,AT45,AT46)</f>
      </c>
      <c r="AT45" s="89">
        <f>IF(AP42=0,"",IF(AP42=1,"одиннадцать ",IF(AP42=2,"двенадцать ",IF(AP42=3,"тринадцать ",IF(AP42=4,"четырнадцать ",IF(AP42=5,"пятнадцать ",IF(AP42=6,"шестнадцать ",IF(AP42=7,"семнадцать "))))))))</f>
      </c>
      <c r="AU45" s="89"/>
      <c r="AV45" s="89"/>
      <c r="AW45" s="89"/>
    </row>
    <row r="46" spans="2:49" ht="9.75" customHeight="1">
      <c r="B46" s="4"/>
      <c r="C46" s="16"/>
      <c r="D46" s="16"/>
      <c r="E46" s="16"/>
      <c r="F46" s="16"/>
      <c r="G46" s="16"/>
      <c r="H46" s="16"/>
      <c r="I46" s="16"/>
      <c r="J46" s="94" t="s">
        <v>4</v>
      </c>
      <c r="K46" s="94"/>
      <c r="L46" s="94"/>
      <c r="M46" s="94"/>
      <c r="N46" s="94"/>
      <c r="O46" s="74"/>
      <c r="P46" s="108" t="s">
        <v>67</v>
      </c>
      <c r="Q46" s="108"/>
      <c r="R46" s="108"/>
      <c r="S46" s="108"/>
      <c r="T46" s="108"/>
      <c r="U46" s="108"/>
      <c r="V46" s="108"/>
      <c r="W46" s="108"/>
      <c r="X46" s="17"/>
      <c r="Y46" s="17" t="s">
        <v>54</v>
      </c>
      <c r="Z46" s="17"/>
      <c r="AA46" s="17"/>
      <c r="AB46" s="17"/>
      <c r="AC46" s="106"/>
      <c r="AD46" s="106"/>
      <c r="AE46" s="106"/>
      <c r="AF46" s="106"/>
      <c r="AG46" s="79"/>
      <c r="AH46" s="106"/>
      <c r="AI46" s="106"/>
      <c r="AJ46" s="106"/>
      <c r="AK46" s="6"/>
      <c r="AP46" s="89">
        <f>AP44-10*FLOOR(AP44/10,1)</f>
        <v>0</v>
      </c>
      <c r="AQ46" s="89">
        <f>IF(OR(AP42=0,AP46&lt;&gt;1),(IF(AP46&lt;8,AR45,AR46)),AS45)</f>
      </c>
      <c r="AR46" s="89" t="b">
        <f>IF(AP46=8,"восемьдесят ",IF(AP46=9,"девяносто "))</f>
        <v>0</v>
      </c>
      <c r="AS46" s="89"/>
      <c r="AT46" s="89" t="b">
        <f>IF(AP42=8,"восемнадцать ",IF(AP42=9,"девятнадцать "))</f>
        <v>0</v>
      </c>
      <c r="AU46" s="89"/>
      <c r="AV46" s="89"/>
      <c r="AW46" s="89"/>
    </row>
    <row r="47" spans="2:49" ht="12" customHeight="1">
      <c r="B47" s="4"/>
      <c r="C47" s="17" t="s">
        <v>54</v>
      </c>
      <c r="D47" s="17"/>
      <c r="E47" s="17"/>
      <c r="F47" s="17"/>
      <c r="G47" s="17"/>
      <c r="H47" s="17"/>
      <c r="I47" s="17"/>
      <c r="J47" s="131"/>
      <c r="K47" s="131"/>
      <c r="L47" s="131"/>
      <c r="M47" s="131"/>
      <c r="N47" s="131"/>
      <c r="O47" s="62"/>
      <c r="P47" s="131"/>
      <c r="Q47" s="131"/>
      <c r="R47" s="131"/>
      <c r="S47" s="131"/>
      <c r="T47" s="131"/>
      <c r="U47" s="131"/>
      <c r="V47" s="131"/>
      <c r="W47" s="131"/>
      <c r="X47" s="16"/>
      <c r="Y47" s="17"/>
      <c r="Z47" s="17"/>
      <c r="AA47" s="17"/>
      <c r="AB47" s="17"/>
      <c r="AC47" s="94" t="s">
        <v>4</v>
      </c>
      <c r="AD47" s="94"/>
      <c r="AE47" s="94"/>
      <c r="AF47" s="94"/>
      <c r="AG47" s="74"/>
      <c r="AH47" s="94" t="s">
        <v>67</v>
      </c>
      <c r="AI47" s="94"/>
      <c r="AJ47" s="94"/>
      <c r="AK47" s="6"/>
      <c r="AP47" s="89"/>
      <c r="AQ47" s="89">
        <f>IF((AP50+AP54+AP58+AP62+AP66+AP70+AP74)=0,PROPER(AQ46),AQ46)</f>
      </c>
      <c r="AR47" s="89"/>
      <c r="AS47" s="89"/>
      <c r="AT47" s="89"/>
      <c r="AU47" s="89"/>
      <c r="AV47" s="89"/>
      <c r="AW47" s="89"/>
    </row>
    <row r="48" spans="2:51" ht="12" customHeight="1">
      <c r="B48" s="4"/>
      <c r="C48" s="17"/>
      <c r="D48" s="17"/>
      <c r="E48" s="17"/>
      <c r="F48" s="17"/>
      <c r="G48" s="17"/>
      <c r="H48" s="17"/>
      <c r="I48" s="17"/>
      <c r="J48" s="94" t="s">
        <v>4</v>
      </c>
      <c r="K48" s="94"/>
      <c r="L48" s="94"/>
      <c r="M48" s="94"/>
      <c r="N48" s="94"/>
      <c r="O48" s="74"/>
      <c r="P48" s="94" t="s">
        <v>67</v>
      </c>
      <c r="Q48" s="94"/>
      <c r="R48" s="94"/>
      <c r="S48" s="94"/>
      <c r="T48" s="94"/>
      <c r="U48" s="94"/>
      <c r="V48" s="94"/>
      <c r="W48" s="94"/>
      <c r="X48" s="17"/>
      <c r="Y48" s="1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6"/>
      <c r="AP48" s="89">
        <f>(AP44-AP46)/10</f>
        <v>0</v>
      </c>
      <c r="AQ48" s="89"/>
      <c r="AR48" s="89"/>
      <c r="AS48" s="89"/>
      <c r="AT48" s="89"/>
      <c r="AU48" s="89"/>
      <c r="AV48" s="89" t="s">
        <v>82</v>
      </c>
      <c r="AW48" s="89"/>
      <c r="AX48" s="89"/>
      <c r="AY48" s="89" t="s">
        <v>83</v>
      </c>
    </row>
    <row r="49" spans="2:51" ht="12" customHeight="1">
      <c r="B49" s="4"/>
      <c r="C49" s="17"/>
      <c r="D49" s="17"/>
      <c r="E49" s="17"/>
      <c r="F49" s="17"/>
      <c r="G49" s="17"/>
      <c r="H49" s="17"/>
      <c r="I49" s="17"/>
      <c r="J49" s="70"/>
      <c r="K49" s="70"/>
      <c r="L49" s="70"/>
      <c r="M49" s="70"/>
      <c r="N49" s="70"/>
      <c r="O49" s="11"/>
      <c r="P49" s="70"/>
      <c r="Q49" s="70"/>
      <c r="R49" s="70"/>
      <c r="S49" s="70"/>
      <c r="T49" s="70"/>
      <c r="U49" s="70"/>
      <c r="V49" s="59"/>
      <c r="W49" s="59"/>
      <c r="X49" s="59"/>
      <c r="Y49" s="5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6"/>
      <c r="AP49" s="89"/>
      <c r="AQ49" s="89"/>
      <c r="AR49" s="89">
        <f>IF(AP50=0,"",IF(AP50=1,"сто ",IF(AP50=2,"двести ",IF(AP50=3,"триста ",IF(AP50=4,"четыреста ",IF(AP50=5,"пятьсот ",IF(AP50=6,"шестьсот ",IF(AP50=7,"семьсот "))))))))</f>
      </c>
      <c r="AS49" s="89"/>
      <c r="AT49" s="89"/>
      <c r="AU49" s="89"/>
      <c r="AV49" s="89" t="s">
        <v>84</v>
      </c>
      <c r="AW49" s="89"/>
      <c r="AX49" s="89"/>
      <c r="AY49" s="89" t="s">
        <v>85</v>
      </c>
    </row>
    <row r="50" spans="2:51" ht="12" customHeight="1"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6"/>
      <c r="AP50" s="90">
        <f>AP48-10*FLOOR(AP48/10,1)</f>
        <v>0</v>
      </c>
      <c r="AQ50" s="89">
        <f>IF(AP50&lt;8,AR49,AR50)</f>
      </c>
      <c r="AR50" s="89" t="b">
        <f>IF(AP50=8,"восемьсот ",IF(AP50=9,"девятьсот "))</f>
        <v>0</v>
      </c>
      <c r="AS50" s="89"/>
      <c r="AT50" s="89"/>
      <c r="AU50" s="89" t="str">
        <f>IF(AP46=1,AV50,IF(AP42=1,AV48,IF(AP42=2,AV49,IF(AP42=3,AV49,IF(AP42=4,AV49,AV50)))))</f>
        <v>долларов США</v>
      </c>
      <c r="AV50" s="89" t="s">
        <v>86</v>
      </c>
      <c r="AW50" s="89"/>
      <c r="AX50" s="89" t="str">
        <f>IF(AP46=1,AY50,IF(AP42=1,AY48,IF(AP42=2,AY49,IF(AP42=3,AY49,IF(AP42=4,AY49,AY50)))))</f>
        <v>российских рублей</v>
      </c>
      <c r="AY50" s="89" t="s">
        <v>87</v>
      </c>
    </row>
    <row r="51" spans="2:49" ht="12" customHeight="1" thickBo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P51" s="89"/>
      <c r="AQ51" s="89">
        <f>IF((AP54+AP58+AP62+AP66+AP70+AP74)=0,PROPER(AQ50),AQ50)</f>
      </c>
      <c r="AR51" s="89"/>
      <c r="AS51" s="89"/>
      <c r="AT51" s="89"/>
      <c r="AU51" s="89"/>
      <c r="AV51" s="89"/>
      <c r="AW51" s="89"/>
    </row>
    <row r="52" spans="42:49" ht="12" customHeight="1">
      <c r="AP52" s="89">
        <f>(AP48-AP50)/10</f>
        <v>0</v>
      </c>
      <c r="AQ52" s="89"/>
      <c r="AR52" s="89"/>
      <c r="AS52" s="89"/>
      <c r="AT52" s="89"/>
      <c r="AU52" s="89"/>
      <c r="AV52" s="89"/>
      <c r="AW52" s="89"/>
    </row>
    <row r="53" spans="42:49" ht="12" customHeight="1">
      <c r="AP53" s="89"/>
      <c r="AQ53" s="89"/>
      <c r="AR53" s="89">
        <f>IF(AP54=0,"",IF(AP54=1,"одна ",IF(AP54=2,"две ",IF(AP54=3,"три ",IF(AP54=4,"четыре ",IF(AP54=5,"пять ",IF(AP54=6,"шесть ",IF(AP54=7,"семь "))))))))</f>
      </c>
      <c r="AS53" s="89"/>
      <c r="AT53" s="89"/>
      <c r="AU53" s="89"/>
      <c r="AV53" s="89"/>
      <c r="AW53" s="89"/>
    </row>
    <row r="54" spans="42:49" ht="12" customHeight="1">
      <c r="AP54" s="89">
        <f>AP52-10*FLOOR(AP52/10,1)</f>
        <v>0</v>
      </c>
      <c r="AQ54" s="89">
        <f>IF(AP58=1,"",(IF(AP54&lt;8,AR53,AR54)))</f>
      </c>
      <c r="AR54" s="89" t="b">
        <f>IF(AP54=8,"восемь ",IF(AP54=9,"девять "))</f>
        <v>0</v>
      </c>
      <c r="AS54" s="89"/>
      <c r="AT54" s="89"/>
      <c r="AU54" s="89"/>
      <c r="AV54" s="89"/>
      <c r="AW54" s="89"/>
    </row>
    <row r="55" spans="42:49" ht="12" customHeight="1">
      <c r="AP55" s="89"/>
      <c r="AQ55" s="89">
        <f>IF((AP58+AP62+AP66+AP70+AP74)=0,PROPER(AQ54),AQ54)</f>
      </c>
      <c r="AR55" s="89"/>
      <c r="AS55" s="89"/>
      <c r="AT55" s="89"/>
      <c r="AU55" s="89"/>
      <c r="AV55" s="89"/>
      <c r="AW55" s="89"/>
    </row>
    <row r="56" spans="42:49" ht="12" customHeight="1">
      <c r="AP56" s="89">
        <f>(AP52-AP54)/10</f>
        <v>0</v>
      </c>
      <c r="AQ56" s="89"/>
      <c r="AR56" s="89"/>
      <c r="AS56" s="89"/>
      <c r="AT56" s="89"/>
      <c r="AU56" s="89"/>
      <c r="AV56" s="89"/>
      <c r="AW56" s="89"/>
    </row>
    <row r="57" spans="42:49" ht="12" customHeight="1">
      <c r="AP57" s="89"/>
      <c r="AQ57" s="89"/>
      <c r="AR57" s="89">
        <f>IF(AP58=0,"",IF(AP58=1,"десять ",IF(AP58=2,"двадцать ",IF(AP58=3,"тридцать ",IF(AP58=4,"сорок ",IF(AP58=5,"пятьдесят ",IF(AP58=6,"шестьдесят ",IF(AP58=7,"семьдесят "))))))))</f>
      </c>
      <c r="AS57" s="89">
        <f>IF(AP54&lt;8,AT57,AT58)</f>
      </c>
      <c r="AT57" s="89">
        <f>IF(AP54=0,"",IF(AP54=1,"одиннадцать ",IF(AP54=2,"двенадцать ",IF(AP54=3,"тринадцать ",IF(AP54=4,"четырнадцать ",IF(AP54=5,"пятнадцать ",IF(AP54=6,"шестнадцать ",IF(AP54=7,"семнадцать "))))))))</f>
      </c>
      <c r="AU57" s="89"/>
      <c r="AV57" s="89"/>
      <c r="AW57" s="89"/>
    </row>
    <row r="58" spans="42:49" ht="12" customHeight="1">
      <c r="AP58" s="89">
        <f>AP56-10*FLOOR(AP56/10,1)</f>
        <v>0</v>
      </c>
      <c r="AQ58" s="89">
        <f>IF(OR(AP54=0,AP58&lt;&gt;1),(IF(AP58&lt;8,AR57,AR58)),AS57)</f>
      </c>
      <c r="AR58" s="89" t="b">
        <f>IF(AP58=8,"восемьдесят ",IF(AP58=9,"девяносто "))</f>
        <v>0</v>
      </c>
      <c r="AS58" s="89"/>
      <c r="AT58" s="89" t="b">
        <f>IF(AP54=8,"восемнадцать ",IF(AP54=9,"девятнадцать "))</f>
        <v>0</v>
      </c>
      <c r="AU58" s="89"/>
      <c r="AV58" s="89"/>
      <c r="AW58" s="89"/>
    </row>
    <row r="59" spans="42:49" ht="12" customHeight="1">
      <c r="AP59" s="89"/>
      <c r="AQ59" s="89">
        <f>IF((AP62+AP66+AP70+AP74)=0,PROPER(AQ58),AQ58)</f>
      </c>
      <c r="AR59" s="89"/>
      <c r="AS59" s="89"/>
      <c r="AT59" s="89"/>
      <c r="AU59" s="89"/>
      <c r="AV59" s="89">
        <f>AP54+AP58+AP62</f>
        <v>0</v>
      </c>
      <c r="AW59" s="89"/>
    </row>
    <row r="60" spans="42:49" ht="12" customHeight="1">
      <c r="AP60" s="89">
        <f>(AP56-AP58)/10</f>
        <v>0</v>
      </c>
      <c r="AQ60" s="89"/>
      <c r="AR60" s="89"/>
      <c r="AS60" s="89"/>
      <c r="AT60" s="89"/>
      <c r="AU60" s="89"/>
      <c r="AV60" s="89" t="s">
        <v>88</v>
      </c>
      <c r="AW60" s="89"/>
    </row>
    <row r="61" spans="42:49" ht="12" customHeight="1">
      <c r="AP61" s="89"/>
      <c r="AQ61" s="89"/>
      <c r="AR61" s="89">
        <f>IF(AP62=0,"",IF(AP62=1,"сто ",IF(AP62=2,"двести ",IF(AP62=3,"триста ",IF(AP62=4,"четыреста ",IF(AP62=5,"пятьсот ",IF(AP62=6,"шестьсот ",IF(AP62=7,"семьсот "))))))))</f>
      </c>
      <c r="AS61" s="89"/>
      <c r="AT61" s="89"/>
      <c r="AU61" s="89"/>
      <c r="AV61" s="89" t="s">
        <v>89</v>
      </c>
      <c r="AW61" s="89"/>
    </row>
    <row r="62" spans="42:49" ht="12" customHeight="1">
      <c r="AP62" s="90">
        <f>AP60-10*FLOOR(AP60/10,1)</f>
        <v>0</v>
      </c>
      <c r="AQ62" s="89">
        <f>IF(AP62&lt;8,AR61,AR62)</f>
      </c>
      <c r="AR62" s="89" t="b">
        <f>IF(AP62=8,"восемьсот ",IF(AP62=9,"девятьсот "))</f>
        <v>0</v>
      </c>
      <c r="AS62" s="89"/>
      <c r="AT62" s="89"/>
      <c r="AU62" s="89">
        <f>IF(AP54=1,AV60,IF(AP54=2,AV61,IF(AP54=3,AV61,IF(AP54=4,AV61,IF(AV59=0,"",AV62)))))</f>
      </c>
      <c r="AV62" s="89" t="s">
        <v>90</v>
      </c>
      <c r="AW62" s="89"/>
    </row>
    <row r="63" spans="42:49" ht="12" customHeight="1">
      <c r="AP63" s="89"/>
      <c r="AQ63" s="89">
        <f>IF((AP66+AP70+AP74)=0,PROPER(AQ62),AQ62)</f>
      </c>
      <c r="AR63" s="89"/>
      <c r="AS63" s="89"/>
      <c r="AT63" s="89"/>
      <c r="AU63" s="89"/>
      <c r="AV63" s="89"/>
      <c r="AW63" s="89"/>
    </row>
    <row r="64" spans="42:49" ht="12" customHeight="1">
      <c r="AP64" s="89">
        <f>(AP60-AP62)/10</f>
        <v>0</v>
      </c>
      <c r="AQ64" s="89"/>
      <c r="AR64" s="89"/>
      <c r="AS64" s="89"/>
      <c r="AT64" s="89"/>
      <c r="AU64" s="89"/>
      <c r="AV64" s="89"/>
      <c r="AW64" s="89"/>
    </row>
    <row r="65" spans="42:49" ht="12" customHeight="1">
      <c r="AP65" s="89"/>
      <c r="AQ65" s="89"/>
      <c r="AR65" s="89">
        <f>IF(AP66=0,"",IF(AP66=1,"один ",IF(AP66=2,"два ",IF(AP66=3,"три ",IF(AP66=4,"четыре ",IF(AP66=5,"пять ",IF(AP66=6,"шесть ",IF(AP66=7,"семь "))))))))</f>
      </c>
      <c r="AS65" s="89"/>
      <c r="AT65" s="89"/>
      <c r="AU65" s="89"/>
      <c r="AV65" s="89"/>
      <c r="AW65" s="89"/>
    </row>
    <row r="66" spans="42:49" ht="12" customHeight="1">
      <c r="AP66" s="89">
        <f>AP64-10*FLOOR(AP64/10,1)</f>
        <v>0</v>
      </c>
      <c r="AQ66" s="89">
        <f>IF(AP70=1,"",(IF(AP66&lt;8,AR65,AR66)))</f>
      </c>
      <c r="AR66" s="89" t="b">
        <f>IF(AP66=8,"восемь ",IF(AP66=9,"девять "))</f>
        <v>0</v>
      </c>
      <c r="AS66" s="89"/>
      <c r="AT66" s="89"/>
      <c r="AU66" s="89"/>
      <c r="AV66" s="89"/>
      <c r="AW66" s="89"/>
    </row>
    <row r="67" spans="42:49" ht="12" customHeight="1">
      <c r="AP67" s="89"/>
      <c r="AQ67" s="89">
        <f>IF((AP70+AP74)=0,PROPER(AQ66),AQ66)</f>
      </c>
      <c r="AR67" s="89"/>
      <c r="AS67" s="89"/>
      <c r="AT67" s="89"/>
      <c r="AU67" s="89"/>
      <c r="AV67" s="89"/>
      <c r="AW67" s="89"/>
    </row>
    <row r="68" spans="42:49" ht="12" customHeight="1">
      <c r="AP68" s="89">
        <f>(AP64-AP66)/10</f>
        <v>0</v>
      </c>
      <c r="AQ68" s="89"/>
      <c r="AR68" s="89"/>
      <c r="AS68" s="89"/>
      <c r="AT68" s="89"/>
      <c r="AU68" s="89"/>
      <c r="AV68" s="89"/>
      <c r="AW68" s="89"/>
    </row>
    <row r="69" spans="42:49" ht="12" customHeight="1">
      <c r="AP69" s="89"/>
      <c r="AQ69" s="89"/>
      <c r="AR69" s="89">
        <f>IF(AP70=0,"",IF(AP70=1,"десять ",IF(AP70=2,"двадцать ",IF(AP70=3,"тридцать ",IF(AP70=4,"сорок ",IF(AP70=5,"пятьдесят ",IF(AP70=6,"шестьдесят ",IF(AP70=7,"семьдесят "))))))))</f>
      </c>
      <c r="AS69" s="89">
        <f>IF(AP66&lt;8,AT69,AT70)</f>
      </c>
      <c r="AT69" s="89">
        <f>IF(AP66=0,"",IF(AP66=1,"одиннадцать ",IF(AP66=2,"двенадцать ",IF(AP66=3,"тринадцать ",IF(AP66=4,"четырнадцать ",IF(AP66=5,"пятнадцать ",IF(AP66=6,"шестнадцать ",IF(AP66=7,"семнадцать "))))))))</f>
      </c>
      <c r="AU69" s="89"/>
      <c r="AV69" s="89"/>
      <c r="AW69" s="89"/>
    </row>
    <row r="70" spans="42:49" ht="12" customHeight="1">
      <c r="AP70" s="89">
        <f>AP68-10*FLOOR(AP68/10,1)</f>
        <v>0</v>
      </c>
      <c r="AQ70" s="89">
        <f>IF(OR(AP66=0,AP70&lt;&gt;1),(IF(AP70&lt;8,AR69,AR70)),AS69)</f>
      </c>
      <c r="AR70" s="89" t="b">
        <f>IF(AP70=8,"восемьдесят ",IF(AP70=9,"девяносто "))</f>
        <v>0</v>
      </c>
      <c r="AS70" s="89"/>
      <c r="AT70" s="89" t="b">
        <f>IF(AP66=8,"восемнадцать ",IF(AP66=9,"девятнадцать "))</f>
        <v>0</v>
      </c>
      <c r="AU70" s="89"/>
      <c r="AV70" s="89"/>
      <c r="AW70" s="89"/>
    </row>
    <row r="71" spans="42:49" ht="12" customHeight="1">
      <c r="AP71" s="89"/>
      <c r="AQ71" s="89">
        <f>IF(AP74=0,PROPER(AQ70),AQ70)</f>
      </c>
      <c r="AR71" s="89"/>
      <c r="AS71" s="89"/>
      <c r="AT71" s="89"/>
      <c r="AU71" s="89"/>
      <c r="AV71" s="89">
        <f>AP66+AP70+AP74</f>
        <v>0</v>
      </c>
      <c r="AW71" s="89"/>
    </row>
    <row r="72" spans="42:49" ht="12" customHeight="1">
      <c r="AP72" s="89">
        <f>(AP68-AP70)/10</f>
        <v>0</v>
      </c>
      <c r="AQ72" s="89"/>
      <c r="AR72" s="89"/>
      <c r="AS72" s="89"/>
      <c r="AT72" s="89"/>
      <c r="AU72" s="89"/>
      <c r="AV72" s="89" t="s">
        <v>91</v>
      </c>
      <c r="AW72" s="89"/>
    </row>
    <row r="73" spans="42:49" ht="12" customHeight="1">
      <c r="AP73" s="89"/>
      <c r="AQ73" s="89"/>
      <c r="AR73" s="89">
        <f>IF(AP74=0,"",IF(AP74=1,"сто ",IF(AP74=2,"двести ",IF(AP74=3,"триста ",IF(AP74=4,"четыреста ",IF(AP74=5,"пятьсот ",IF(AP74=6,"шестьсот ",IF(AP74=7,"семьсот "))))))))</f>
      </c>
      <c r="AS73" s="89"/>
      <c r="AT73" s="89"/>
      <c r="AU73" s="89"/>
      <c r="AV73" s="89" t="s">
        <v>92</v>
      </c>
      <c r="AW73" s="89"/>
    </row>
    <row r="74" spans="42:49" ht="12" customHeight="1">
      <c r="AP74" s="90">
        <f>AP72-10*FLOOR(AP72/10,1)</f>
        <v>0</v>
      </c>
      <c r="AQ74" s="89">
        <f>IF(AP74&lt;8,AR73,AR74)</f>
      </c>
      <c r="AR74" s="89" t="b">
        <f>IF(AP74=8,"восемьсот ",IF(AP74=9,"девятьсот "))</f>
        <v>0</v>
      </c>
      <c r="AS74" s="89"/>
      <c r="AT74" s="89"/>
      <c r="AU74" s="89">
        <f>IF(AP66=1,AV72,IF(AP66=2,AV73,IF(AP66=3,AV73,IF(AP66=4,AV73,IF(AV71=0,"",AV74)))))</f>
      </c>
      <c r="AV74" s="89" t="s">
        <v>93</v>
      </c>
      <c r="AW74" s="89"/>
    </row>
    <row r="75" spans="42:49" ht="12" customHeight="1">
      <c r="AP75" s="89"/>
      <c r="AQ75" s="89">
        <f>IF(AP74&lt;&gt;0,PROPER(AQ74),"")</f>
      </c>
      <c r="AR75" s="89"/>
      <c r="AS75" s="89"/>
      <c r="AT75" s="89"/>
      <c r="AU75" s="89"/>
      <c r="AV75" s="89"/>
      <c r="AW75" s="89"/>
    </row>
    <row r="76" spans="42:49" ht="12" customHeight="1">
      <c r="AP76" s="89"/>
      <c r="AQ76" s="89"/>
      <c r="AR76" s="89"/>
      <c r="AS76" s="89"/>
      <c r="AT76" s="89"/>
      <c r="AU76" s="89"/>
      <c r="AV76" s="89"/>
      <c r="AW76" s="89"/>
    </row>
    <row r="77" spans="42:49" ht="12" customHeight="1">
      <c r="AP77" s="89"/>
      <c r="AQ77" s="89"/>
      <c r="AR77" s="89"/>
      <c r="AS77" s="89"/>
      <c r="AT77" s="89"/>
      <c r="AU77" s="89"/>
      <c r="AV77" s="89"/>
      <c r="AW77" s="89"/>
    </row>
    <row r="78" spans="42:49" ht="12" customHeight="1">
      <c r="AP78" s="89"/>
      <c r="AQ78" s="91"/>
      <c r="AR78" s="89"/>
      <c r="AS78" s="89"/>
      <c r="AT78" s="89"/>
      <c r="AU78" s="89"/>
      <c r="AV78" s="89"/>
      <c r="AW78" s="89"/>
    </row>
    <row r="79" spans="42:49" ht="12" customHeight="1">
      <c r="AP79" s="89"/>
      <c r="AQ79" s="92">
        <f>CONCATENATE(AQ75,AQ71,AQ67,AU74,AQ63,AQ59,AQ55,AU62,AQ51,AQ47,AQ43)</f>
      </c>
      <c r="AR79" s="89"/>
      <c r="AS79" s="89"/>
      <c r="AT79" s="89"/>
      <c r="AU79" s="89"/>
      <c r="AV79" s="89"/>
      <c r="AW79" s="89"/>
    </row>
    <row r="80" spans="42:49" ht="12" customHeight="1">
      <c r="AP80" s="89"/>
      <c r="AQ80" s="89"/>
      <c r="AR80" s="89"/>
      <c r="AS80" s="89"/>
      <c r="AT80" s="89"/>
      <c r="AU80" s="89"/>
      <c r="AV80" s="89"/>
      <c r="AW80" s="89"/>
    </row>
    <row r="81" spans="42:49" ht="12" customHeight="1">
      <c r="AP81" s="89"/>
      <c r="AQ81" s="89">
        <f>LEN(AQ79)</f>
        <v>0</v>
      </c>
      <c r="AR81" s="89"/>
      <c r="AS81" s="89"/>
      <c r="AT81" s="89"/>
      <c r="AU81" s="89"/>
      <c r="AV81" s="89"/>
      <c r="AW81" s="89"/>
    </row>
    <row r="82" spans="42:49" ht="12" customHeight="1">
      <c r="AP82" s="89"/>
      <c r="AQ82" s="89"/>
      <c r="AR82" s="89"/>
      <c r="AS82" s="89"/>
      <c r="AT82" s="89"/>
      <c r="AU82" s="89"/>
      <c r="AV82" s="89"/>
      <c r="AW82" s="89"/>
    </row>
    <row r="83" spans="42:49" ht="12" customHeight="1">
      <c r="AP83" s="89"/>
      <c r="AQ83" s="89" t="e">
        <f>FIND(" ",AQ79,40)</f>
        <v>#VALUE!</v>
      </c>
      <c r="AR83" s="89"/>
      <c r="AS83" s="89"/>
      <c r="AT83" s="89"/>
      <c r="AU83" s="89"/>
      <c r="AV83" s="89"/>
      <c r="AW83" s="89"/>
    </row>
    <row r="84" spans="42:49" ht="12" customHeight="1">
      <c r="AP84" s="89"/>
      <c r="AQ84" s="89"/>
      <c r="AR84" s="89"/>
      <c r="AS84" s="89"/>
      <c r="AT84" s="89"/>
      <c r="AU84" s="89"/>
      <c r="AV84" s="89"/>
      <c r="AW84" s="89"/>
    </row>
    <row r="85" spans="42:49" ht="12" customHeight="1">
      <c r="AP85" s="89"/>
      <c r="AQ85" s="93">
        <f>IF(AQ81&lt;50,AQ79,LEFT(AQ79,AQ83))</f>
      </c>
      <c r="AR85" s="89"/>
      <c r="AS85" s="89"/>
      <c r="AT85" s="89"/>
      <c r="AU85" s="89"/>
      <c r="AV85" s="89"/>
      <c r="AW85" s="89"/>
    </row>
    <row r="86" spans="42:49" ht="12" customHeight="1">
      <c r="AP86" s="89"/>
      <c r="AQ86" s="93"/>
      <c r="AR86" s="89"/>
      <c r="AS86" s="89"/>
      <c r="AT86" s="89"/>
      <c r="AU86" s="89"/>
      <c r="AV86" s="89"/>
      <c r="AW86" s="89"/>
    </row>
    <row r="87" spans="42:49" ht="12" customHeight="1">
      <c r="AP87" s="89"/>
      <c r="AQ87" s="93">
        <f>IF(AQ81&lt;50,"",MID(AQ79,(AQ83+1),200))</f>
      </c>
      <c r="AR87" s="89"/>
      <c r="AS87" s="89"/>
      <c r="AT87" s="89"/>
      <c r="AU87" s="89"/>
      <c r="AV87" s="89"/>
      <c r="AW87" s="89"/>
    </row>
    <row r="88" spans="42:49" ht="12" customHeight="1">
      <c r="AP88" s="89"/>
      <c r="AQ88" s="89"/>
      <c r="AR88" s="89"/>
      <c r="AS88" s="89"/>
      <c r="AT88" s="89"/>
      <c r="AU88" s="89"/>
      <c r="AV88" s="89"/>
      <c r="AW88" s="89"/>
    </row>
    <row r="89" spans="42:49" ht="12" customHeight="1">
      <c r="AP89" s="89"/>
      <c r="AQ89" s="89" t="e">
        <f>FIND(" ",AQ79,33)</f>
        <v>#VALUE!</v>
      </c>
      <c r="AR89" s="89"/>
      <c r="AS89" s="89"/>
      <c r="AT89" s="89"/>
      <c r="AU89" s="89"/>
      <c r="AV89" s="89"/>
      <c r="AW89" s="89"/>
    </row>
    <row r="90" spans="42:49" ht="12" customHeight="1">
      <c r="AP90" s="89"/>
      <c r="AQ90" s="89"/>
      <c r="AR90" s="89"/>
      <c r="AS90" s="89"/>
      <c r="AT90" s="89"/>
      <c r="AU90" s="89"/>
      <c r="AV90" s="89"/>
      <c r="AW90" s="89"/>
    </row>
    <row r="91" spans="42:49" ht="12" customHeight="1">
      <c r="AP91" s="89"/>
      <c r="AQ91" s="93">
        <f>IF(AQ81&lt;40,AQ79,LEFT(AQ79,AQ89))</f>
      </c>
      <c r="AR91" s="89"/>
      <c r="AS91" s="89"/>
      <c r="AT91" s="89"/>
      <c r="AU91" s="89"/>
      <c r="AV91" s="89"/>
      <c r="AW91" s="89"/>
    </row>
    <row r="92" spans="42:49" ht="12" customHeight="1">
      <c r="AP92" s="89"/>
      <c r="AQ92" s="93"/>
      <c r="AR92" s="89"/>
      <c r="AS92" s="89"/>
      <c r="AT92" s="89"/>
      <c r="AU92" s="89"/>
      <c r="AV92" s="89"/>
      <c r="AW92" s="89"/>
    </row>
    <row r="93" spans="42:49" ht="12" customHeight="1">
      <c r="AP93" s="89"/>
      <c r="AQ93" s="93">
        <f>IF(AQ81&lt;40,"",MID(AQ79,(AQ89+1),200))</f>
      </c>
      <c r="AR93" s="89"/>
      <c r="AS93" s="89"/>
      <c r="AT93" s="89"/>
      <c r="AU93" s="89"/>
      <c r="AV93" s="89"/>
      <c r="AW93" s="89"/>
    </row>
    <row r="94" spans="42:49" ht="12" customHeight="1">
      <c r="AP94" s="89"/>
      <c r="AQ94" s="89"/>
      <c r="AR94" s="89"/>
      <c r="AS94" s="89"/>
      <c r="AT94" s="89"/>
      <c r="AU94" s="89"/>
      <c r="AV94" s="89"/>
      <c r="AW94" s="89"/>
    </row>
  </sheetData>
  <sheetProtection/>
  <mergeCells count="68">
    <mergeCell ref="AB36:AE36"/>
    <mergeCell ref="Y35:AA35"/>
    <mergeCell ref="C20:I20"/>
    <mergeCell ref="Y21:AE21"/>
    <mergeCell ref="Q41:W41"/>
    <mergeCell ref="G41:P41"/>
    <mergeCell ref="Y41:AE41"/>
    <mergeCell ref="AB37:AJ37"/>
    <mergeCell ref="AB38:AJ38"/>
    <mergeCell ref="AB35:AJ35"/>
    <mergeCell ref="Y33:AJ33"/>
    <mergeCell ref="J47:N47"/>
    <mergeCell ref="P47:W47"/>
    <mergeCell ref="J46:N46"/>
    <mergeCell ref="G39:W39"/>
    <mergeCell ref="G40:W40"/>
    <mergeCell ref="G42:W42"/>
    <mergeCell ref="AB39:AJ39"/>
    <mergeCell ref="J45:N45"/>
    <mergeCell ref="P45:W45"/>
    <mergeCell ref="P46:W46"/>
    <mergeCell ref="Y42:AJ42"/>
    <mergeCell ref="AB40:AJ40"/>
    <mergeCell ref="AF41:AJ41"/>
    <mergeCell ref="AC46:AF46"/>
    <mergeCell ref="Y39:AA39"/>
    <mergeCell ref="G34:W34"/>
    <mergeCell ref="G35:W35"/>
    <mergeCell ref="G36:W36"/>
    <mergeCell ref="P37:W37"/>
    <mergeCell ref="P38:W38"/>
    <mergeCell ref="G37:H37"/>
    <mergeCell ref="Y36:AA36"/>
    <mergeCell ref="Y37:AA37"/>
    <mergeCell ref="Y34:AJ34"/>
    <mergeCell ref="Y16:AI16"/>
    <mergeCell ref="Y32:AA32"/>
    <mergeCell ref="AB32:AJ32"/>
    <mergeCell ref="P22:S31"/>
    <mergeCell ref="H32:K32"/>
    <mergeCell ref="L32:O32"/>
    <mergeCell ref="P32:S32"/>
    <mergeCell ref="K37:O37"/>
    <mergeCell ref="AH47:AJ47"/>
    <mergeCell ref="AC47:AF47"/>
    <mergeCell ref="C37:F37"/>
    <mergeCell ref="B1:AK1"/>
    <mergeCell ref="Z5:AE5"/>
    <mergeCell ref="T32:W32"/>
    <mergeCell ref="C15:S15"/>
    <mergeCell ref="Y15:AI15"/>
    <mergeCell ref="C16:S16"/>
    <mergeCell ref="AC43:AF43"/>
    <mergeCell ref="AH46:AJ46"/>
    <mergeCell ref="G43:W43"/>
    <mergeCell ref="AH43:AJ43"/>
    <mergeCell ref="AH44:AJ44"/>
    <mergeCell ref="AC44:AF44"/>
    <mergeCell ref="J48:N48"/>
    <mergeCell ref="P48:W48"/>
    <mergeCell ref="C22:G31"/>
    <mergeCell ref="H22:K31"/>
    <mergeCell ref="L22:O31"/>
    <mergeCell ref="C32:G32"/>
    <mergeCell ref="C34:F34"/>
    <mergeCell ref="T22:W31"/>
    <mergeCell ref="C36:F36"/>
    <mergeCell ref="C39:F39"/>
  </mergeCells>
  <dataValidations count="1">
    <dataValidation type="list" allowBlank="1" showInputMessage="1" showErrorMessage="1" sqref="H32:K32">
      <formula1>$AL$7:$AL$9</formula1>
    </dataValidation>
  </dataValidations>
  <printOptions horizontalCentered="1"/>
  <pageMargins left="0.7874015748031497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18" customWidth="1"/>
    <col min="2" max="2" width="9.00390625" style="18" customWidth="1"/>
    <col min="3" max="3" width="6.625" style="18" customWidth="1"/>
    <col min="4" max="4" width="13.625" style="18" customWidth="1"/>
    <col min="5" max="5" width="23.00390625" style="18" customWidth="1"/>
    <col min="6" max="6" width="9.375" style="18" customWidth="1"/>
    <col min="7" max="7" width="9.125" style="18" customWidth="1"/>
    <col min="8" max="8" width="13.25390625" style="32" customWidth="1"/>
    <col min="9" max="9" width="10.125" style="18" bestFit="1" customWidth="1"/>
    <col min="10" max="12" width="9.125" style="18" customWidth="1"/>
    <col min="13" max="13" width="15.375" style="18" bestFit="1" customWidth="1"/>
    <col min="14" max="16" width="9.125" style="18" customWidth="1"/>
    <col min="17" max="17" width="15.375" style="18" bestFit="1" customWidth="1"/>
    <col min="18" max="16384" width="9.125" style="18" customWidth="1"/>
  </cols>
  <sheetData>
    <row r="1" spans="2:8" ht="15.75">
      <c r="B1" s="19"/>
      <c r="C1" s="19"/>
      <c r="D1" s="19"/>
      <c r="E1" s="20" t="e">
        <f>'КО-2в'!#REF!</f>
        <v>#REF!</v>
      </c>
      <c r="H1" s="21"/>
    </row>
    <row r="2" spans="1:19" ht="15.75">
      <c r="A2" s="22" t="s">
        <v>5</v>
      </c>
      <c r="B2" s="23" t="e">
        <f>SUBSTITUTE(B4,F8,F9,1)</f>
        <v>#REF!</v>
      </c>
      <c r="E2" s="24"/>
      <c r="H2" s="25"/>
      <c r="I2" s="26"/>
      <c r="J2" s="25"/>
      <c r="K2" s="25"/>
      <c r="L2" s="25"/>
      <c r="M2" s="27" t="s">
        <v>6</v>
      </c>
      <c r="N2" s="140">
        <f ca="1">TODAY()</f>
        <v>44272</v>
      </c>
      <c r="O2" s="140"/>
      <c r="P2" s="26">
        <f>DAY(N2)</f>
        <v>17</v>
      </c>
      <c r="Q2" s="28" t="str">
        <f>IF(Q3&gt;7,S2,S3)</f>
        <v>марта</v>
      </c>
      <c r="R2" s="27">
        <f>YEAR(N2)</f>
        <v>2021</v>
      </c>
      <c r="S2" s="2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2" t="s">
        <v>7</v>
      </c>
      <c r="B3" s="29" t="e">
        <f>SUBSTITUTE(B5,F8,F9,1)</f>
        <v>#REF!</v>
      </c>
      <c r="H3" s="25"/>
      <c r="I3" s="25"/>
      <c r="J3" s="25"/>
      <c r="K3" s="141" t="str">
        <f>CONCATENATE(" «  ",P2,"  »  ",Q2,"  ",R2," г.")</f>
        <v> «  17  »  марта  2021 г.</v>
      </c>
      <c r="L3" s="141"/>
      <c r="M3" s="141"/>
      <c r="N3" s="30"/>
      <c r="O3" s="30"/>
      <c r="P3" s="25"/>
      <c r="Q3" s="28">
        <f>MONTH(N2)</f>
        <v>3</v>
      </c>
      <c r="R3" s="25"/>
      <c r="S3" s="25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1" t="s">
        <v>8</v>
      </c>
      <c r="B4" s="29" t="e">
        <f>CONCATENATE(A7,A8,A9,A10)</f>
        <v>#REF!</v>
      </c>
    </row>
    <row r="5" spans="1:10" s="29" customFormat="1" ht="12.75">
      <c r="A5" s="31" t="s">
        <v>9</v>
      </c>
      <c r="B5" s="29" t="e">
        <f>CONCATENATE(A7,A8,A9,A10,A11,B7,B8,C8)</f>
        <v>#REF!</v>
      </c>
      <c r="C5" s="18"/>
      <c r="D5" s="18"/>
      <c r="E5" s="18"/>
      <c r="H5" s="33"/>
      <c r="I5" s="33"/>
      <c r="J5" s="33"/>
    </row>
    <row r="6" spans="4:10" ht="12.75" customHeight="1">
      <c r="D6" s="32"/>
      <c r="H6" s="33"/>
      <c r="I6" s="33"/>
      <c r="J6" s="33"/>
    </row>
    <row r="7" spans="1:10" ht="12.75" customHeight="1">
      <c r="A7" s="34" t="e">
        <f>CONCATENATE(IF(B14=0,"",E14),IF(B15=0,"",IF(C16&lt;20,IF(C16&lt;16,IF(C16&lt;10,E15,D16),F16),E15)),IF(B16=0,"",IF(NOT(B15=1),E16,"")),F17)</f>
        <v>#REF!</v>
      </c>
      <c r="D7" s="32"/>
      <c r="F7" s="35" t="e">
        <f>CODE(B5)</f>
        <v>#REF!</v>
      </c>
      <c r="G7" s="34"/>
      <c r="H7" s="33"/>
      <c r="I7" s="33"/>
      <c r="J7" s="33"/>
    </row>
    <row r="8" spans="1:17" ht="12.75" customHeight="1">
      <c r="A8" s="34" t="e">
        <f>CONCATENATE(IF(B18=0,"",E18),IF(B19=0,"",IF(C20&lt;20,IF(C20&lt;16,IF(C20&lt;10,E19,D20),F20),E19)),IF(B20=0,"",IF(NOT(B19=1),E20,"")),F21)</f>
        <v>#REF!</v>
      </c>
      <c r="B8" s="36"/>
      <c r="D8" s="37"/>
      <c r="F8" s="35" t="e">
        <f>CHAR(F7)</f>
        <v>#REF!</v>
      </c>
      <c r="G8" s="34"/>
      <c r="H8" s="33"/>
      <c r="I8" s="33"/>
      <c r="J8" s="33"/>
      <c r="Q8" s="38"/>
    </row>
    <row r="9" spans="1:10" s="34" customFormat="1" ht="12.75" customHeight="1">
      <c r="A9" s="34" t="e">
        <f>CONCATENATE(IF(B22=0,"",E22),IF(B23=0,"",IF(C24&lt;20,IF(C24&lt;16,IF(C24&lt;10,E23,D24),F24),E23)),IF(B24=0,"",IF(NOT(B23=1),E24,"")),F25)</f>
        <v>#REF!</v>
      </c>
      <c r="D9" s="33"/>
      <c r="E9" s="39"/>
      <c r="F9" s="35" t="e">
        <f>PROPER(F8)</f>
        <v>#REF!</v>
      </c>
      <c r="H9" s="33"/>
      <c r="I9" s="33"/>
      <c r="J9" s="33"/>
    </row>
    <row r="10" spans="1:10" s="34" customFormat="1" ht="12.75" customHeight="1">
      <c r="A10" s="34" t="e">
        <f>CONCATENATE(IF(B26=0,"",E26),IF(B27=0,"",IF(C28&lt;20,IF(C28&lt;16,IF(C28&lt;10,E27,D28),F28),E27)),IF(B28=0,"",IF(NOT(B27=1),E28,"")),F29)</f>
        <v>#REF!</v>
      </c>
      <c r="D10" s="33"/>
      <c r="E10" s="39"/>
      <c r="H10" s="33"/>
      <c r="I10" s="33"/>
      <c r="J10" s="33"/>
    </row>
    <row r="11" spans="1:13" s="34" customFormat="1" ht="12.75">
      <c r="A11" s="40"/>
      <c r="D11" s="33"/>
      <c r="E11" s="39"/>
      <c r="M11" s="41"/>
    </row>
    <row r="12" spans="1:13" s="34" customFormat="1" ht="12.75">
      <c r="A12" s="40"/>
      <c r="E12" s="42" t="e">
        <f>TRUNC(E1)</f>
        <v>#REF!</v>
      </c>
      <c r="F12" s="34" t="s">
        <v>10</v>
      </c>
      <c r="H12" s="33"/>
      <c r="M12" s="43"/>
    </row>
    <row r="13" spans="1:8" s="34" customFormat="1" ht="12.75">
      <c r="A13" s="44" t="e">
        <f>TRUNC(A14/10)</f>
        <v>#REF!</v>
      </c>
      <c r="B13" s="33"/>
      <c r="H13" s="33"/>
    </row>
    <row r="14" spans="1:8" s="34" customFormat="1" ht="12.75">
      <c r="A14" s="44" t="e">
        <f>TRUNC(A15/10)</f>
        <v>#REF!</v>
      </c>
      <c r="B14" s="33" t="e">
        <f>TRUNC(RIGHT(A14))</f>
        <v>#REF!</v>
      </c>
      <c r="C14" s="34" t="e">
        <f>B14</f>
        <v>#REF!</v>
      </c>
      <c r="E14" s="45" t="e">
        <f>IF(B14=1,E42,IF(B14=2,G34,IF(B14=3,G35,IF(B14=4,G36,IF(B14=5,G37,IF(B14=6,G38,IF(B14=7,G39,IF(B14=8,G40,G41))))))))</f>
        <v>#REF!</v>
      </c>
      <c r="H14" s="33"/>
    </row>
    <row r="15" spans="1:8" s="34" customFormat="1" ht="12.75">
      <c r="A15" s="44" t="e">
        <f>TRUNC(A16/10)</f>
        <v>#REF!</v>
      </c>
      <c r="B15" s="33" t="e">
        <f>TRUNC(RIGHT(A15))</f>
        <v>#REF!</v>
      </c>
      <c r="C15" s="34" t="e">
        <f>IF(B15=1,"",B15)</f>
        <v>#REF!</v>
      </c>
      <c r="E15" s="46" t="e">
        <f>IF(OR(C15=0,B15=1),"",IF(B15=2,E34,IF(B15=3,E35,IF(B15=4,E36,IF(B15=5,E37,IF(B15=6,E38,IF(B15=7,E39,IF(B15=8,E40,E41))))))))</f>
        <v>#REF!</v>
      </c>
      <c r="H15" s="33"/>
    </row>
    <row r="16" spans="1:8" s="34" customFormat="1" ht="12.75">
      <c r="A16" s="44" t="e">
        <f>TRUNC(A18/10)</f>
        <v>#REF!</v>
      </c>
      <c r="B16" s="33" t="e">
        <f>TRUNC(RIGHT(A16))</f>
        <v>#REF!</v>
      </c>
      <c r="C16" s="34" t="e">
        <f>IF(B15=1,B16+10,IF(B16=0,0,B16))</f>
        <v>#REF!</v>
      </c>
      <c r="D16" s="34" t="e">
        <f>IF(AND(C16&gt;9,C16&lt;16),IF(C16=10,D33,IF(C16=11,D34,IF(C16=12,D35,IF(C16=13,D36,IF(C16=14,D37,IF(C16=15,D38,)))))),"")</f>
        <v>#REF!</v>
      </c>
      <c r="E16" s="46" t="e">
        <f>IF(B16=1,A33,IF(B16=2,A34,IF(B16=3,A35,IF(B16=4,A36,IF(B16=5,A37,IF(B16=6,A38,IF(B16=7,A39,IF(B16=8,A40,A41))))))))</f>
        <v>#REF!</v>
      </c>
      <c r="F16" s="34" t="e">
        <f>IF(AND(C16&gt;15,C16&lt;20),IF(C16=16,D39,IF(C16=17,D40,IF(C16=18,D41,IF(C16=19,D42,)))),"")</f>
        <v>#REF!</v>
      </c>
      <c r="H16" s="33"/>
    </row>
    <row r="17" spans="1:8" s="34" customFormat="1" ht="12.75">
      <c r="A17" s="44"/>
      <c r="B17" s="33"/>
      <c r="D17" s="33"/>
      <c r="E17" s="34" t="e">
        <f>B16+B15*10+B14*100</f>
        <v>#REF!</v>
      </c>
      <c r="F17" s="34" t="e">
        <f>IF(E17=0,"",IF(B15=1,"миллиардов ",IF(B16=1,"милиард ",IF(OR(B16=2,B16=3,B16=4),"миллиарда ","милиардов "))))</f>
        <v>#REF!</v>
      </c>
      <c r="H17" s="33"/>
    </row>
    <row r="18" spans="1:8" s="34" customFormat="1" ht="12.75">
      <c r="A18" s="44" t="e">
        <f>TRUNC(A19/10)</f>
        <v>#REF!</v>
      </c>
      <c r="B18" s="33" t="e">
        <f>TRUNC(RIGHT(A18))</f>
        <v>#REF!</v>
      </c>
      <c r="C18" s="34" t="e">
        <f>B18</f>
        <v>#REF!</v>
      </c>
      <c r="E18" s="45" t="e">
        <f>IF(B18=1,E42,IF(B18=2,G34,IF(B18=3,G35,IF(B18=4,G36,IF(B18=5,G37,IF(B18=6,G38,IF(B18=7,G39,IF(B18=8,G40,G41))))))))</f>
        <v>#REF!</v>
      </c>
      <c r="H18" s="33"/>
    </row>
    <row r="19" spans="1:6" ht="12.75">
      <c r="A19" s="44" t="e">
        <f>TRUNC(A20/10)</f>
        <v>#REF!</v>
      </c>
      <c r="B19" s="33" t="e">
        <f>TRUNC(RIGHT(A19))</f>
        <v>#REF!</v>
      </c>
      <c r="C19" s="34" t="e">
        <f>IF(B19=1,"",B19)</f>
        <v>#REF!</v>
      </c>
      <c r="D19" s="34"/>
      <c r="E19" s="46" t="e">
        <f>IF(OR(C19=0,B19=1),"",IF(B19=2,E34,IF(B19=3,E35,IF(B19=4,E36,IF(B19=5,E37,IF(B19=6,E38,IF(B19=7,E39,IF(B19=8,E40,E41))))))))</f>
        <v>#REF!</v>
      </c>
      <c r="F19" s="34"/>
    </row>
    <row r="20" spans="1:6" s="34" customFormat="1" ht="12.75">
      <c r="A20" s="44" t="e">
        <f>TRUNC(A22/10)</f>
        <v>#REF!</v>
      </c>
      <c r="B20" s="33" t="e">
        <f>TRUNC(RIGHT(A20))</f>
        <v>#REF!</v>
      </c>
      <c r="C20" s="34" t="e">
        <f>IF(B19=1,B20+10,IF(B20=0,0,B20))</f>
        <v>#REF!</v>
      </c>
      <c r="D20" s="34" t="e">
        <f>IF(AND(C20&gt;9,C20&lt;16),IF(C20=10,D33,IF(C20=11,D34,IF(C20=12,D35,IF(C20=13,D36,IF(C20=14,D37,IF(C20=15,D38,)))))),"")</f>
        <v>#REF!</v>
      </c>
      <c r="E20" s="46" t="e">
        <f>IF(B20=1,A33,IF(B20=2,A34,IF(B20=3,A35,IF(B20=4,A36,IF(B20=5,A37,IF(B20=6,A38,IF(B20=7,A39,IF(B20=8,A40,A41))))))))</f>
        <v>#REF!</v>
      </c>
      <c r="F20" s="34" t="e">
        <f>IF(AND(C20&gt;15,C20&lt;20),IF(C20=16,D39,IF(C20=17,D40,IF(C20=18,D41,IF(C20=19,D42,)))),"")</f>
        <v>#REF!</v>
      </c>
    </row>
    <row r="21" spans="1:6" s="34" customFormat="1" ht="12.75">
      <c r="A21" s="44"/>
      <c r="B21" s="33"/>
      <c r="E21" s="34" t="e">
        <f>B20+B19*10+B18*100</f>
        <v>#REF!</v>
      </c>
      <c r="F21" s="34" t="e">
        <f>IF(E21=0,"",IF(B19=1,"миллионов ",IF(B20=1,"миллион ",IF(OR(B20=2,B20=3,B20=4),"миллиона ","миллионов "))))</f>
        <v>#REF!</v>
      </c>
    </row>
    <row r="22" spans="1:9" s="34" customFormat="1" ht="12.75">
      <c r="A22" s="44" t="e">
        <f>TRUNC(A23/10)</f>
        <v>#REF!</v>
      </c>
      <c r="B22" s="33" t="e">
        <f>TRUNC(RIGHT(A22))</f>
        <v>#REF!</v>
      </c>
      <c r="C22" s="34" t="e">
        <f>B22</f>
        <v>#REF!</v>
      </c>
      <c r="E22" s="45" t="e">
        <f>IF(B22=1,E42,IF(B22=2,G34,IF(B22=3,G35,IF(B22=4,G36,IF(B22=5,G37,IF(B22=6,G38,IF(B22=7,G39,IF(B22=8,G40,G41))))))))</f>
        <v>#REF!</v>
      </c>
      <c r="I22" s="41"/>
    </row>
    <row r="23" spans="1:5" s="34" customFormat="1" ht="12.75">
      <c r="A23" s="44" t="e">
        <f>TRUNC(A24/10)</f>
        <v>#REF!</v>
      </c>
      <c r="B23" s="33" t="e">
        <f>TRUNC(RIGHT(A23))</f>
        <v>#REF!</v>
      </c>
      <c r="C23" s="34" t="e">
        <f>IF(B23=1,"",B23)</f>
        <v>#REF!</v>
      </c>
      <c r="E23" s="46" t="e">
        <f>IF(OR(C23=0,B23=1),"",IF(B23=2,E34,IF(B23=3,E35,IF(B23=4,E36,IF(B23=5,E37,IF(B23=6,E38,IF(B23=7,E39,IF(B23=8,E40,E41))))))))</f>
        <v>#REF!</v>
      </c>
    </row>
    <row r="24" spans="1:6" s="34" customFormat="1" ht="12.75">
      <c r="A24" s="44" t="e">
        <f>TRUNC(A26/10)</f>
        <v>#REF!</v>
      </c>
      <c r="B24" s="33" t="e">
        <f>TRUNC(RIGHT(A24))</f>
        <v>#REF!</v>
      </c>
      <c r="C24" s="34" t="e">
        <f>IF(B23=1,B24+10,IF(B24=0,0,B24))</f>
        <v>#REF!</v>
      </c>
      <c r="D24" s="34" t="e">
        <f>IF(AND(C24&gt;9,C24&lt;16),IF(C24=10,D33,IF(C24=11,D34,IF(C24=12,D35,IF(C24=13,D36,IF(C24=14,D37,IF(C24=15,D38,)))))),"")</f>
        <v>#REF!</v>
      </c>
      <c r="E24" s="46" t="e">
        <f>IF(B24=1,B33,IF(B24=2,B34,IF(B24=3,A35,IF(B24=4,A36,IF(B24=5,A37,IF(B24=6,A38,IF(B24=7,A39,IF(B24=8,A40,A41))))))))</f>
        <v>#REF!</v>
      </c>
      <c r="F24" s="34" t="e">
        <f>IF(AND(C24&gt;15,C24&lt;20),IF(C24=16,D39,IF(C24=17,D40,IF(C24=18,D41,IF(C24=19,D42,)))),"")</f>
        <v>#REF!</v>
      </c>
    </row>
    <row r="25" spans="1:6" s="34" customFormat="1" ht="12.75">
      <c r="A25" s="44"/>
      <c r="B25" s="33"/>
      <c r="E25" s="46" t="e">
        <f>B22*100+B23*10+B24</f>
        <v>#REF!</v>
      </c>
      <c r="F25" s="34" t="e">
        <f>IF(E25=0,"",IF(B23=1,"тысяч ",IF(B24=1,"тысяча ",IF(OR(B24=2,B24=3,B24=4),"тысячи ","тысяч "))))</f>
        <v>#REF!</v>
      </c>
    </row>
    <row r="26" spans="1:5" s="34" customFormat="1" ht="12.75">
      <c r="A26" s="44" t="e">
        <f>TRUNC(A27/10)</f>
        <v>#REF!</v>
      </c>
      <c r="B26" s="33" t="e">
        <f>TRUNC(RIGHT(A26))</f>
        <v>#REF!</v>
      </c>
      <c r="C26" s="34" t="e">
        <f>B26</f>
        <v>#REF!</v>
      </c>
      <c r="E26" s="45" t="e">
        <f>IF(B26=1,E42,IF(B26=2,G34,IF(B26=3,G35,IF(B26=4,G36,IF(B26=5,G37,IF(B26=6,G38,IF(B26=7,G39,IF(B26=8,G40,G41))))))))</f>
        <v>#REF!</v>
      </c>
    </row>
    <row r="27" spans="1:7" s="34" customFormat="1" ht="12.75">
      <c r="A27" s="44" t="e">
        <f>TRUNC(A28/10)</f>
        <v>#REF!</v>
      </c>
      <c r="B27" s="47" t="e">
        <f>TRUNC(RIGHT(A27))</f>
        <v>#REF!</v>
      </c>
      <c r="C27" s="34" t="e">
        <f>IF(B27=1,"",B27)</f>
        <v>#REF!</v>
      </c>
      <c r="E27" s="46" t="e">
        <f>IF(OR(C27=0,B27=1),"",IF(C27=2,E34,IF(C27=3,E35,IF(C27=4,E36,IF(C27=5,E37,IF(C27=6,E38,IF(C27=7,E39,IF(C27=8,E40,E41))))))))</f>
        <v>#REF!</v>
      </c>
      <c r="G27" s="33"/>
    </row>
    <row r="28" spans="1:7" s="34" customFormat="1" ht="12.75">
      <c r="A28" s="44" t="e">
        <f>E12</f>
        <v>#REF!</v>
      </c>
      <c r="B28" s="33" t="e">
        <f>TRUNC(RIGHT(A28))</f>
        <v>#REF!</v>
      </c>
      <c r="C28" s="34" t="e">
        <f>IF(B27=1,B28+10,IF(B28=0,0,B28))</f>
        <v>#REF!</v>
      </c>
      <c r="D28" s="34" t="e">
        <f>IF(AND(C28&gt;9,C28&lt;16),IF(C28=10,D33,IF(C28=11,D34,IF(C28=12,D35,IF(C28=13,D36,IF(C28=14,D37,IF(C28=15,D38,)))))),"")</f>
        <v>#REF!</v>
      </c>
      <c r="E28" s="46" t="e">
        <f>IF(B28=1,A33,IF(B28=2,A34,IF(B28=3,A35,IF(B28=4,A36,IF(B28=5,A37,IF(B28=6,A38,IF(B28=7,A39,IF(B28=8,A40,A41))))))))</f>
        <v>#REF!</v>
      </c>
      <c r="F28" s="34" t="e">
        <f>IF(AND(C28&gt;15,C28&lt;20),IF(C28=16,D39,IF(C28=17,D40,IF(C28=18,D41,IF(C28=19,D42,)))),"")</f>
        <v>#REF!</v>
      </c>
      <c r="G28" s="33"/>
    </row>
    <row r="29" spans="1:7" s="34" customFormat="1" ht="12.75">
      <c r="A29" s="40"/>
      <c r="B29" s="47"/>
      <c r="C29" s="33"/>
      <c r="E29" s="46" t="e">
        <f>B26*100+B27*10+B28</f>
        <v>#REF!</v>
      </c>
      <c r="F29" s="34" t="e">
        <f>IF(E29+E25+E21+E17=0,"ноль белорусских рублей ",IF(C28=1,"белорусский рубль ",IF(OR(C28=2,C28=3,C28=4),"белорусских рубля ","белорусских рублей ")))</f>
        <v>#REF!</v>
      </c>
      <c r="G29" s="33"/>
    </row>
    <row r="30" spans="1:8" s="34" customFormat="1" ht="12.75">
      <c r="A30" s="48" t="e">
        <f>ROUND(100*(E1-E12),0)</f>
        <v>#REF!</v>
      </c>
      <c r="C30" s="33" t="e">
        <f>TRUNC(A30/10)</f>
        <v>#REF!</v>
      </c>
      <c r="E30" s="46" t="e">
        <f>IF(OR(C30=1,C30=0),"",IF(C30=2,E34,IF(C30=3,E35,IF(C30=4,E36,IF(C30=5,E37,IF(C30=6,E38,IF(C30=7,E39,IF(C30=8,E40,E41))))))))</f>
        <v>#REF!</v>
      </c>
      <c r="H30" s="33"/>
    </row>
    <row r="31" spans="3:8" s="34" customFormat="1" ht="12.75">
      <c r="C31" s="33" t="e">
        <f>TRUNC(A30-C30*10)</f>
        <v>#REF!</v>
      </c>
      <c r="E31" s="46" t="e">
        <f>IF(C31=1,B33,IF(C31=2,B34,IF(C31=3,A35,IF(C31=4,A36,IF(C31=5,A37,IF(C31=6,A38,IF(C31=7,A39,IF(C31=8,A40,A41))))))))</f>
        <v>#REF!</v>
      </c>
      <c r="H31" s="33"/>
    </row>
    <row r="32" s="34" customFormat="1" ht="12.75">
      <c r="H32" s="33"/>
    </row>
    <row r="33" spans="1:8" s="34" customFormat="1" ht="12.75">
      <c r="A33" s="34" t="s">
        <v>11</v>
      </c>
      <c r="B33" s="34" t="s">
        <v>12</v>
      </c>
      <c r="D33" s="34" t="s">
        <v>13</v>
      </c>
      <c r="H33" s="33"/>
    </row>
    <row r="34" spans="1:7" s="34" customFormat="1" ht="12.75">
      <c r="A34" s="34" t="s">
        <v>14</v>
      </c>
      <c r="B34" s="34" t="s">
        <v>15</v>
      </c>
      <c r="D34" s="34" t="s">
        <v>16</v>
      </c>
      <c r="E34" s="34" t="s">
        <v>17</v>
      </c>
      <c r="G34" s="34" t="s">
        <v>18</v>
      </c>
    </row>
    <row r="35" spans="1:7" s="34" customFormat="1" ht="12.75">
      <c r="A35" s="34" t="s">
        <v>19</v>
      </c>
      <c r="D35" s="34" t="s">
        <v>20</v>
      </c>
      <c r="E35" s="34" t="s">
        <v>21</v>
      </c>
      <c r="G35" s="34" t="s">
        <v>22</v>
      </c>
    </row>
    <row r="36" spans="1:7" s="34" customFormat="1" ht="12.75">
      <c r="A36" s="34" t="s">
        <v>23</v>
      </c>
      <c r="D36" s="34" t="s">
        <v>24</v>
      </c>
      <c r="E36" s="34" t="s">
        <v>25</v>
      </c>
      <c r="G36" s="34" t="s">
        <v>26</v>
      </c>
    </row>
    <row r="37" spans="1:7" s="34" customFormat="1" ht="12.75">
      <c r="A37" s="34" t="s">
        <v>27</v>
      </c>
      <c r="D37" s="34" t="s">
        <v>28</v>
      </c>
      <c r="E37" s="34" t="s">
        <v>29</v>
      </c>
      <c r="G37" s="34" t="s">
        <v>30</v>
      </c>
    </row>
    <row r="38" spans="1:7" s="34" customFormat="1" ht="12.75">
      <c r="A38" s="34" t="s">
        <v>31</v>
      </c>
      <c r="D38" s="34" t="s">
        <v>32</v>
      </c>
      <c r="E38" s="34" t="s">
        <v>33</v>
      </c>
      <c r="G38" s="34" t="s">
        <v>34</v>
      </c>
    </row>
    <row r="39" spans="1:7" s="34" customFormat="1" ht="12.75">
      <c r="A39" s="34" t="s">
        <v>35</v>
      </c>
      <c r="D39" s="34" t="s">
        <v>36</v>
      </c>
      <c r="E39" s="34" t="s">
        <v>37</v>
      </c>
      <c r="G39" s="34" t="s">
        <v>38</v>
      </c>
    </row>
    <row r="40" spans="1:7" s="34" customFormat="1" ht="12.75">
      <c r="A40" s="49" t="s">
        <v>39</v>
      </c>
      <c r="D40" s="34" t="s">
        <v>40</v>
      </c>
      <c r="E40" s="34" t="s">
        <v>41</v>
      </c>
      <c r="G40" s="34" t="s">
        <v>42</v>
      </c>
    </row>
    <row r="41" spans="1:7" s="34" customFormat="1" ht="12.75">
      <c r="A41" s="34" t="s">
        <v>43</v>
      </c>
      <c r="D41" s="34" t="s">
        <v>44</v>
      </c>
      <c r="E41" s="34" t="s">
        <v>45</v>
      </c>
      <c r="G41" s="34" t="s">
        <v>46</v>
      </c>
    </row>
    <row r="42" spans="4:8" s="34" customFormat="1" ht="12.75">
      <c r="D42" s="34" t="s">
        <v>47</v>
      </c>
      <c r="E42" s="34" t="s">
        <v>48</v>
      </c>
      <c r="H42" s="33"/>
    </row>
    <row r="43" s="34" customFormat="1" ht="12.75">
      <c r="H43" s="33"/>
    </row>
    <row r="44" s="34" customFormat="1" ht="12.75">
      <c r="H44" s="33"/>
    </row>
    <row r="45" s="34" customFormat="1" ht="12.75">
      <c r="H45" s="33"/>
    </row>
    <row r="46" s="34" customFormat="1" ht="12.75">
      <c r="H46" s="33"/>
    </row>
    <row r="47" s="34" customFormat="1" ht="12.75">
      <c r="H47" s="33"/>
    </row>
    <row r="48" s="34" customFormat="1" ht="12.75">
      <c r="H48" s="33"/>
    </row>
    <row r="96" spans="1:4" ht="12.75">
      <c r="A96" s="142"/>
      <c r="B96" s="142"/>
      <c r="C96" s="142"/>
      <c r="D96" s="142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2016-07-06T07:56:03Z</cp:lastPrinted>
  <dcterms:created xsi:type="dcterms:W3CDTF">2003-10-18T11:05:50Z</dcterms:created>
  <dcterms:modified xsi:type="dcterms:W3CDTF">2021-03-17T08:46:58Z</dcterms:modified>
  <cp:category/>
  <cp:version/>
  <cp:contentType/>
  <cp:contentStatus/>
</cp:coreProperties>
</file>