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57" activeTab="0"/>
  </bookViews>
  <sheets>
    <sheet name="КО-2в" sheetId="1" r:id="rId1"/>
    <sheet name="Инструкция " sheetId="2" r:id="rId2"/>
  </sheets>
  <definedNames>
    <definedName name="_xlnm.Print_Area" localSheetId="1">'Инструкция '!$C$4:$C$25</definedName>
    <definedName name="_xlnm.Print_Area" localSheetId="0">'КО-2в'!$C$4:$AK$52</definedName>
  </definedNames>
  <calcPr fullCalcOnLoad="1"/>
</workbook>
</file>

<file path=xl/comments1.xml><?xml version="1.0" encoding="utf-8"?>
<comments xmlns="http://schemas.openxmlformats.org/spreadsheetml/2006/main">
  <authors>
    <author>bondar</author>
    <author>shimanovich</author>
  </authors>
  <commentList>
    <comment ref="AO26" authorId="0">
      <text>
        <r>
          <rPr>
            <b/>
            <sz val="8"/>
            <rFont val="Tahoma"/>
            <family val="2"/>
          </rPr>
          <t>Укажите код валюты, которого нет в списке</t>
        </r>
      </text>
    </comment>
    <comment ref="C56" authorId="1">
      <text>
        <r>
          <rPr>
            <b/>
            <sz val="8"/>
            <rFont val="Tahoma"/>
            <family val="0"/>
          </rPr>
          <t>выберите из раскрывающегося списка порядковый номер работника</t>
        </r>
      </text>
    </comment>
    <comment ref="AU56" authorId="1">
      <text>
        <r>
          <rPr>
            <b/>
            <sz val="8"/>
            <rFont val="Tahoma"/>
            <family val="0"/>
          </rPr>
          <t>выберите из раскрывающегося списка порядковый номер основания</t>
        </r>
      </text>
    </comment>
    <comment ref="AP26" authorId="0">
      <text>
        <r>
          <rPr>
            <b/>
            <sz val="8"/>
            <rFont val="Tahoma"/>
            <family val="2"/>
          </rPr>
          <t>Укажите наименование валюты соответсвующей коду</t>
        </r>
      </text>
    </comment>
  </commentList>
</comments>
</file>

<file path=xl/sharedStrings.xml><?xml version="1.0" encoding="utf-8"?>
<sst xmlns="http://schemas.openxmlformats.org/spreadsheetml/2006/main" count="88" uniqueCount="80">
  <si>
    <t>ИНСТРУКЦИЯ</t>
  </si>
  <si>
    <t>Перейти к заполнению формы</t>
  </si>
  <si>
    <t>УТВЕРЖДЕНО</t>
  </si>
  <si>
    <t>Получил</t>
  </si>
  <si>
    <t>(наименование организации)</t>
  </si>
  <si>
    <t>РАСХОДНЫЙ</t>
  </si>
  <si>
    <t>Корреспондирующий счет, субсчет</t>
  </si>
  <si>
    <t>Выдать</t>
  </si>
  <si>
    <t>Основание</t>
  </si>
  <si>
    <t xml:space="preserve">Сумма </t>
  </si>
  <si>
    <t>(прописью)</t>
  </si>
  <si>
    <t>Приложение</t>
  </si>
  <si>
    <t>Руководитель</t>
  </si>
  <si>
    <t>(подпись)</t>
  </si>
  <si>
    <t>(инициалы, фамилия)</t>
  </si>
  <si>
    <t>Главный бухгалтер</t>
  </si>
  <si>
    <t>(подпись получателя)</t>
  </si>
  <si>
    <t>(данные о документе, удостоверяющем (подтверждающем) личность получателя)</t>
  </si>
  <si>
    <t>Выдал кассир</t>
  </si>
  <si>
    <t>Постановление
Министерства финансов
Республики Беларусь
29.03.2010 № 38</t>
  </si>
  <si>
    <t>В случае наличия прилагаемого к ордерам КО-2, КО-2в документа (заявление, счет и др.) с разрешительной надписью руководителя его подпись на ордерах КО-2, КО-2в не требуется.</t>
  </si>
  <si>
    <t>Перейти к Инструкции по заполнению формы</t>
  </si>
  <si>
    <t>Приложение 4</t>
  </si>
  <si>
    <t>Сумма рублевого эквивалента иностранной валюты</t>
  </si>
  <si>
    <t>Сумма иностранной валюты</t>
  </si>
  <si>
    <t>(наименование иностранной валюты)</t>
  </si>
  <si>
    <t>(фамилия, собственное имя и отчество (если таковое имеется))</t>
  </si>
  <si>
    <t>4. Ордера КО-1, КО-1в заполняются при поступлении в кассы наличных денег соответственно в белорусских рублях и иностранной валюте.</t>
  </si>
  <si>
    <t>5. Ордера КО-2, КО-2в заполняются при выдаче из кассы наличных денег соответственно в белорусских рублях и иностранной валюте.</t>
  </si>
  <si>
    <t>Предъявлен</t>
  </si>
  <si>
    <t>документ</t>
  </si>
  <si>
    <t>евро</t>
  </si>
  <si>
    <t>доллар США</t>
  </si>
  <si>
    <t>российский рубль</t>
  </si>
  <si>
    <t>доллара США</t>
  </si>
  <si>
    <t>российских рубля</t>
  </si>
  <si>
    <t>долларов США</t>
  </si>
  <si>
    <t>российских рублей</t>
  </si>
  <si>
    <t xml:space="preserve">тысяча </t>
  </si>
  <si>
    <t xml:space="preserve">тысячи </t>
  </si>
  <si>
    <t xml:space="preserve">тысяч </t>
  </si>
  <si>
    <t xml:space="preserve">миллион </t>
  </si>
  <si>
    <t xml:space="preserve">миллиона </t>
  </si>
  <si>
    <t xml:space="preserve">миллионов </t>
  </si>
  <si>
    <t>Для автоматического заполнения ордера необходимо заполнить таблицы, расположенные ниже расходного кассового ордера, затем в этих таблицах, в ячейках окрашенных зеленым цветом, выбрать из раскрывающегося списка порядковый номер работника и также основания.</t>
  </si>
  <si>
    <t>Ф.И.О.</t>
  </si>
  <si>
    <t>Документ удостоверяющий личность</t>
  </si>
  <si>
    <t>Иванову Ивану Ивановичу</t>
  </si>
  <si>
    <t>Паспорт МР 1254698, выдан Ленинским РУВД г. Минска, 15.02.2006</t>
  </si>
  <si>
    <t>Петрову Николаю Степановичу</t>
  </si>
  <si>
    <t>Паспорт МР 6594587, выдан Партизанским РУВД г. Минска, 05.06.2008</t>
  </si>
  <si>
    <t>Орловой Ирине Анатольевне</t>
  </si>
  <si>
    <t>Паспорт МР 8795642, выдан Фрунзенским РУВД г. Минска, 22.04.2002</t>
  </si>
  <si>
    <t>Аванс на командировочные расходы</t>
  </si>
  <si>
    <t>авансовый отчет № 2 от 08.01.2010</t>
  </si>
  <si>
    <t>Вознаграждение по договору подряда</t>
  </si>
  <si>
    <t>договор подряда № 25 от 15.01.2010</t>
  </si>
  <si>
    <t>Заработная плата</t>
  </si>
  <si>
    <t>Оплата командировочных расходов</t>
  </si>
  <si>
    <t>приказ № 188 от 05.03.2010</t>
  </si>
  <si>
    <t>Оплата хозяйственных расходов</t>
  </si>
  <si>
    <t>Код иностранной валюты</t>
  </si>
  <si>
    <t>Форма действует с 01.07.2016 года</t>
  </si>
  <si>
    <t>к постановлению</t>
  </si>
  <si>
    <t>Министерства финансов</t>
  </si>
  <si>
    <t>Республики Беларусь</t>
  </si>
  <si>
    <t>29.03.2010 № 38</t>
  </si>
  <si>
    <t>(в редакции постановления</t>
  </si>
  <si>
    <t>13.06.2016 № 44)</t>
  </si>
  <si>
    <t>Форма</t>
  </si>
  <si>
    <t xml:space="preserve">КАССОВЫЙ ОРДЕР (валютный) № </t>
  </si>
  <si>
    <t>Официальный курс белорусского рубля по отношению к соответствующей иностранной валюте, установленный Национальным банком Республики Беларусь</t>
  </si>
  <si>
    <t>Инструкция по заполнению формы действует с 01.07.2016 года</t>
  </si>
  <si>
    <t>по заполнению форм первичных учетных документов по оформлению кассовых операций</t>
  </si>
  <si>
    <t>1. Настоящая Инструкция определяет порядок заполнения форм первичных учетных документов по оформлению кассовых операций приходный кассовый ордер (далее – ордер КО-1), приходный кассовый ордер (валютный) (далее – КО-1в), расходный кассовый ордер (далее – КО-2), расходный кассовый ордер (валютный) (далее – КО-2в).</t>
  </si>
  <si>
    <t>2. Исключен.</t>
  </si>
  <si>
    <t>3. Ордера КО-1, КО-1в, КО-2, КО-2в заполняются вручную и (или) с помощью технических средств. В графе «Сумма, руб. коп.» ордеров КО-1, КО-2 указывается сумма наличных денег в белорусских рублях с двумя десятичными знаками после запятой.</t>
  </si>
  <si>
    <t>В строке «Принято от» указываются фамилия, собственное имя и отчество (если таковое имеется) физического лица, от которого принимаются наличные деньги, а также наименование организации в случае, если лицо действует по доверенности от ее имени. В строке «Основание» указывается основание (вид, источник) поступления наличных денег. В строке «Приложение» перечисляются прилагаемые документы (при их наличии). В строке «Главный бухгалтер» указываются подпись, инициалы, фамилия главного бухгалтера или иного лица, имеющего соответствующие полномочия.</t>
  </si>
  <si>
    <t>В подтверждение факта приема наличных денег выдается отрывная часть ордеров КО-1, КО-1в – квитанция к ним.</t>
  </si>
  <si>
    <t>В строке «Основание» указывается основание выдачи наличных денег. В строке «Приложение» перечисляются прилагаемые документы (при их наличии). В строке «Предъявлен документ» указываются данные о документе, удостоверяющем (подтверждающем) личность физического лица, которое получает наличные деньги. В строке «Руководитель» указываются подпись, инициалы, фамилия руководителя или иного лица, имеющего соответствующие полномочия. В строке «Главный бухгалтер» указываются подпись, инициалы, фамилия главного бухгалтера или иного лица, имеющего соответствующие полномочия.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</si>
</sst>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%"/>
    <numFmt numFmtId="184" formatCode="0.000"/>
    <numFmt numFmtId="185" formatCode="0.0"/>
    <numFmt numFmtId="186" formatCode="[$-FC19]d\ mmmm\ yyyy\ &quot;г.&quot;"/>
    <numFmt numFmtId="187" formatCode="[$-F800]dddd\,\ mmmm\ dd\,\ yyyy"/>
    <numFmt numFmtId="188" formatCode="[$-FC19]\d\ \m\m\m\m\ \y\y\y\y\ &quot;г.&quot;"/>
  </numFmts>
  <fonts count="6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8"/>
      <color indexed="10"/>
      <name val="Tahoma"/>
      <family val="2"/>
    </font>
    <font>
      <sz val="9"/>
      <color indexed="12"/>
      <name val="Tahoma"/>
      <family val="2"/>
    </font>
    <font>
      <sz val="8"/>
      <color indexed="10"/>
      <name val="Arial Cyr"/>
      <family val="2"/>
    </font>
    <font>
      <sz val="8"/>
      <color indexed="43"/>
      <name val="Tahoma"/>
      <family val="2"/>
    </font>
    <font>
      <sz val="7"/>
      <color indexed="43"/>
      <name val="Tahoma"/>
      <family val="2"/>
    </font>
    <font>
      <i/>
      <sz val="8"/>
      <color indexed="43"/>
      <name val="Tahoma"/>
      <family val="2"/>
    </font>
    <font>
      <i/>
      <sz val="10"/>
      <color indexed="43"/>
      <name val="Arial Cyr"/>
      <family val="0"/>
    </font>
    <font>
      <sz val="8"/>
      <color indexed="12"/>
      <name val="Tahoma"/>
      <family val="2"/>
    </font>
    <font>
      <sz val="9"/>
      <color indexed="10"/>
      <name val="Tahoma"/>
      <family val="2"/>
    </font>
    <font>
      <sz val="7"/>
      <color indexed="10"/>
      <name val="Tahoma"/>
      <family val="2"/>
    </font>
    <font>
      <sz val="9"/>
      <color indexed="43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2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horizontal="right"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Alignment="1" applyProtection="1">
      <alignment vertical="center"/>
      <protection/>
    </xf>
    <xf numFmtId="49" fontId="1" fillId="35" borderId="0" xfId="0" applyNumberFormat="1" applyFont="1" applyFill="1" applyBorder="1" applyAlignment="1" applyProtection="1">
      <alignment horizontal="center" vertical="center"/>
      <protection/>
    </xf>
    <xf numFmtId="49" fontId="2" fillId="35" borderId="0" xfId="0" applyNumberFormat="1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6" borderId="0" xfId="0" applyFont="1" applyFill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justify" vertical="center" wrapText="1"/>
    </xf>
    <xf numFmtId="0" fontId="2" fillId="35" borderId="14" xfId="0" applyFont="1" applyFill="1" applyBorder="1" applyAlignment="1">
      <alignment horizontal="justify"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0" fontId="12" fillId="35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right" vertical="center" wrapText="1"/>
      <protection/>
    </xf>
    <xf numFmtId="0" fontId="2" fillId="35" borderId="13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35" borderId="16" xfId="0" applyFont="1" applyFill="1" applyBorder="1" applyAlignment="1" applyProtection="1">
      <alignment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>
      <alignment horizontal="left" vertical="center" wrapText="1"/>
    </xf>
    <xf numFmtId="0" fontId="12" fillId="35" borderId="0" xfId="0" applyFont="1" applyFill="1" applyAlignment="1">
      <alignment horizontal="center"/>
    </xf>
    <xf numFmtId="0" fontId="11" fillId="35" borderId="0" xfId="0" applyFont="1" applyFill="1" applyAlignment="1">
      <alignment horizontal="distributed"/>
    </xf>
    <xf numFmtId="0" fontId="11" fillId="35" borderId="0" xfId="0" applyFont="1" applyFill="1" applyAlignment="1">
      <alignment horizontal="left"/>
    </xf>
    <xf numFmtId="0" fontId="4" fillId="35" borderId="0" xfId="0" applyFont="1" applyFill="1" applyBorder="1" applyAlignment="1" applyProtection="1">
      <alignment horizontal="center" vertical="center"/>
      <protection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0" fontId="12" fillId="35" borderId="0" xfId="0" applyFont="1" applyFill="1" applyAlignment="1">
      <alignment horizontal="left" vertical="center"/>
    </xf>
    <xf numFmtId="0" fontId="11" fillId="35" borderId="0" xfId="0" applyNumberFormat="1" applyFont="1" applyFill="1" applyAlignment="1">
      <alignment horizontal="justify" vertical="center" wrapText="1"/>
    </xf>
    <xf numFmtId="0" fontId="11" fillId="35" borderId="0" xfId="0" applyFont="1" applyFill="1" applyAlignment="1">
      <alignment horizontal="justify" vertical="center" wrapText="1"/>
    </xf>
    <xf numFmtId="0" fontId="2" fillId="33" borderId="0" xfId="0" applyFont="1" applyFill="1" applyAlignment="1" applyProtection="1">
      <alignment vertical="center" wrapText="1"/>
      <protection hidden="1"/>
    </xf>
    <xf numFmtId="0" fontId="1" fillId="35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15" fillId="36" borderId="0" xfId="53" applyFont="1" applyFill="1" applyBorder="1" applyAlignment="1">
      <alignment horizontal="center"/>
      <protection/>
    </xf>
    <xf numFmtId="0" fontId="15" fillId="36" borderId="0" xfId="53" applyFont="1" applyFill="1">
      <alignment/>
      <protection/>
    </xf>
    <xf numFmtId="0" fontId="2" fillId="37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horizontal="left" vertical="center"/>
      <protection/>
    </xf>
    <xf numFmtId="0" fontId="2" fillId="34" borderId="22" xfId="0" applyFont="1" applyFill="1" applyBorder="1" applyAlignment="1" applyProtection="1">
      <alignment horizontal="left"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Alignment="1" applyProtection="1">
      <alignment vertical="center" wrapText="1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17" fillId="35" borderId="15" xfId="0" applyNumberFormat="1" applyFont="1" applyFill="1" applyBorder="1" applyAlignment="1" applyProtection="1">
      <alignment horizontal="right"/>
      <protection/>
    </xf>
    <xf numFmtId="0" fontId="17" fillId="35" borderId="16" xfId="0" applyNumberFormat="1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33" borderId="0" xfId="0" applyFont="1" applyFill="1" applyAlignment="1" applyProtection="1">
      <alignment vertical="center" wrapText="1"/>
      <protection hidden="1"/>
    </xf>
    <xf numFmtId="3" fontId="18" fillId="36" borderId="0" xfId="53" applyNumberFormat="1" applyFont="1" applyFill="1" applyProtection="1">
      <alignment/>
      <protection hidden="1"/>
    </xf>
    <xf numFmtId="0" fontId="18" fillId="36" borderId="0" xfId="53" applyFont="1" applyFill="1" applyProtection="1">
      <alignment/>
      <protection hidden="1"/>
    </xf>
    <xf numFmtId="0" fontId="18" fillId="36" borderId="0" xfId="53" applyFont="1" applyFill="1">
      <alignment/>
      <protection/>
    </xf>
    <xf numFmtId="0" fontId="19" fillId="33" borderId="0" xfId="0" applyFont="1" applyFill="1" applyAlignment="1" applyProtection="1">
      <alignment vertical="center"/>
      <protection/>
    </xf>
    <xf numFmtId="0" fontId="18" fillId="36" borderId="0" xfId="53" applyNumberFormat="1" applyFont="1" applyFill="1" applyProtection="1">
      <alignment/>
      <protection hidden="1"/>
    </xf>
    <xf numFmtId="0" fontId="20" fillId="36" borderId="0" xfId="53" applyNumberFormat="1" applyFont="1" applyFill="1" applyProtection="1">
      <alignment/>
      <protection hidden="1"/>
    </xf>
    <xf numFmtId="0" fontId="21" fillId="36" borderId="0" xfId="53" applyFont="1" applyFill="1" applyProtection="1">
      <alignment/>
      <protection hidden="1"/>
    </xf>
    <xf numFmtId="0" fontId="18" fillId="33" borderId="0" xfId="0" applyFont="1" applyFill="1" applyBorder="1" applyAlignment="1" applyProtection="1">
      <alignment vertical="center"/>
      <protection/>
    </xf>
    <xf numFmtId="0" fontId="18" fillId="36" borderId="0" xfId="53" applyFont="1" applyFill="1" applyBorder="1" applyProtection="1">
      <alignment/>
      <protection hidden="1"/>
    </xf>
    <xf numFmtId="0" fontId="19" fillId="33" borderId="0" xfId="0" applyFont="1" applyFill="1" applyBorder="1" applyAlignment="1" applyProtection="1">
      <alignment vertical="center"/>
      <protection/>
    </xf>
    <xf numFmtId="0" fontId="22" fillId="36" borderId="0" xfId="53" applyFont="1" applyFill="1" applyBorder="1" applyAlignment="1">
      <alignment horizontal="center"/>
      <protection/>
    </xf>
    <xf numFmtId="0" fontId="22" fillId="36" borderId="0" xfId="53" applyFont="1" applyFill="1" applyBorder="1" applyAlignment="1">
      <alignment horizontal="left"/>
      <protection/>
    </xf>
    <xf numFmtId="0" fontId="22" fillId="36" borderId="23" xfId="53" applyFont="1" applyFill="1" applyBorder="1">
      <alignment/>
      <protection/>
    </xf>
    <xf numFmtId="0" fontId="16" fillId="33" borderId="0" xfId="0" applyFont="1" applyFill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 wrapText="1"/>
      <protection hidden="1"/>
    </xf>
    <xf numFmtId="0" fontId="23" fillId="33" borderId="0" xfId="0" applyFont="1" applyFill="1" applyAlignment="1" applyProtection="1">
      <alignment vertical="center" wrapText="1"/>
      <protection/>
    </xf>
    <xf numFmtId="0" fontId="24" fillId="33" borderId="0" xfId="0" applyFont="1" applyFill="1" applyAlignment="1" applyProtection="1">
      <alignment vertical="center"/>
      <protection/>
    </xf>
    <xf numFmtId="0" fontId="25" fillId="33" borderId="0" xfId="0" applyFont="1" applyFill="1" applyAlignment="1" applyProtection="1">
      <alignment vertical="center" wrapText="1"/>
      <protection/>
    </xf>
    <xf numFmtId="0" fontId="2" fillId="34" borderId="21" xfId="0" applyFont="1" applyFill="1" applyBorder="1" applyAlignment="1" applyProtection="1">
      <alignment horizontal="left" vertical="center" wrapText="1"/>
      <protection/>
    </xf>
    <xf numFmtId="0" fontId="2" fillId="34" borderId="20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Alignment="1" applyProtection="1">
      <alignment horizontal="center" vertical="center" wrapText="1"/>
      <protection/>
    </xf>
    <xf numFmtId="0" fontId="2" fillId="38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left" vertical="center" wrapText="1"/>
      <protection/>
    </xf>
    <xf numFmtId="0" fontId="2" fillId="38" borderId="24" xfId="0" applyFont="1" applyFill="1" applyBorder="1" applyAlignment="1" applyProtection="1">
      <alignment horizontal="center" vertical="center"/>
      <protection/>
    </xf>
    <xf numFmtId="0" fontId="2" fillId="38" borderId="25" xfId="0" applyFont="1" applyFill="1" applyBorder="1" applyAlignment="1" applyProtection="1">
      <alignment horizontal="center" vertical="center"/>
      <protection/>
    </xf>
    <xf numFmtId="0" fontId="2" fillId="38" borderId="26" xfId="0" applyFont="1" applyFill="1" applyBorder="1" applyAlignment="1" applyProtection="1">
      <alignment horizontal="center" vertical="center"/>
      <protection/>
    </xf>
    <xf numFmtId="0" fontId="1" fillId="35" borderId="27" xfId="0" applyFont="1" applyFill="1" applyBorder="1" applyAlignment="1" applyProtection="1">
      <alignment horizontal="left" vertical="center"/>
      <protection/>
    </xf>
    <xf numFmtId="0" fontId="4" fillId="35" borderId="28" xfId="0" applyFont="1" applyFill="1" applyBorder="1" applyAlignment="1" applyProtection="1">
      <alignment horizontal="center" vertical="top"/>
      <protection/>
    </xf>
    <xf numFmtId="0" fontId="2" fillId="35" borderId="27" xfId="0" applyFont="1" applyFill="1" applyBorder="1" applyAlignment="1" applyProtection="1">
      <alignment horizontal="center" vertical="center"/>
      <protection/>
    </xf>
    <xf numFmtId="0" fontId="1" fillId="35" borderId="27" xfId="0" applyNumberFormat="1" applyFont="1" applyFill="1" applyBorder="1" applyAlignment="1" applyProtection="1">
      <alignment horizontal="center" vertical="center"/>
      <protection/>
    </xf>
    <xf numFmtId="0" fontId="4" fillId="35" borderId="28" xfId="0" applyFont="1" applyFill="1" applyBorder="1" applyAlignment="1" applyProtection="1">
      <alignment horizontal="center" vertical="center"/>
      <protection/>
    </xf>
    <xf numFmtId="0" fontId="4" fillId="35" borderId="28" xfId="0" applyNumberFormat="1" applyFont="1" applyFill="1" applyBorder="1" applyAlignment="1" applyProtection="1">
      <alignment horizontal="center" vertical="center"/>
      <protection/>
    </xf>
    <xf numFmtId="0" fontId="2" fillId="39" borderId="18" xfId="0" applyFont="1" applyFill="1" applyBorder="1" applyAlignment="1" applyProtection="1">
      <alignment horizontal="center" vertical="center" wrapText="1"/>
      <protection/>
    </xf>
    <xf numFmtId="0" fontId="1" fillId="35" borderId="18" xfId="0" applyFont="1" applyFill="1" applyBorder="1" applyAlignment="1" applyProtection="1">
      <alignment horizontal="center" vertical="center" wrapText="1"/>
      <protection locked="0"/>
    </xf>
    <xf numFmtId="49" fontId="2" fillId="39" borderId="18" xfId="0" applyNumberFormat="1" applyFont="1" applyFill="1" applyBorder="1" applyAlignment="1" applyProtection="1">
      <alignment horizontal="center" vertical="center" wrapText="1"/>
      <protection/>
    </xf>
    <xf numFmtId="181" fontId="1" fillId="34" borderId="18" xfId="0" applyNumberFormat="1" applyFont="1" applyFill="1" applyBorder="1" applyAlignment="1" applyProtection="1">
      <alignment horizontal="center" vertical="center"/>
      <protection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13" fillId="35" borderId="27" xfId="0" applyFont="1" applyFill="1" applyBorder="1" applyAlignment="1" applyProtection="1">
      <alignment horizontal="center" vertical="center"/>
      <protection locked="0"/>
    </xf>
    <xf numFmtId="187" fontId="1" fillId="35" borderId="0" xfId="0" applyNumberFormat="1" applyFont="1" applyFill="1" applyBorder="1" applyAlignment="1" applyProtection="1">
      <alignment horizontal="left" vertical="center"/>
      <protection/>
    </xf>
    <xf numFmtId="0" fontId="2" fillId="39" borderId="18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3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5" fillId="33" borderId="16" xfId="42" applyFill="1" applyBorder="1" applyAlignment="1" applyProtection="1">
      <alignment horizontal="left" vertical="center" wrapText="1"/>
      <protection hidden="1"/>
    </xf>
    <xf numFmtId="4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/>
      <protection locked="0"/>
    </xf>
    <xf numFmtId="0" fontId="1" fillId="35" borderId="27" xfId="0" applyFont="1" applyFill="1" applyBorder="1" applyAlignment="1" applyProtection="1">
      <alignment horizontal="center" vertical="center"/>
      <protection/>
    </xf>
    <xf numFmtId="0" fontId="1" fillId="35" borderId="27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5" fillId="36" borderId="0" xfId="42" applyFill="1" applyAlignment="1" applyProtection="1">
      <alignment/>
      <protection/>
    </xf>
    <xf numFmtId="0" fontId="2" fillId="35" borderId="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justify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а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DX1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4" customWidth="1"/>
    <col min="4" max="37" width="2.00390625" style="4" customWidth="1"/>
    <col min="38" max="40" width="2.75390625" style="4" customWidth="1"/>
    <col min="41" max="41" width="3.625" style="4" bestFit="1" customWidth="1"/>
    <col min="42" max="42" width="2.875" style="4" bestFit="1" customWidth="1"/>
    <col min="43" max="90" width="2.75390625" style="4" customWidth="1"/>
    <col min="91" max="98" width="2.75390625" style="106" customWidth="1"/>
    <col min="99" max="128" width="2.75390625" style="86" customWidth="1"/>
    <col min="129" max="16384" width="2.75390625" style="4" customWidth="1"/>
  </cols>
  <sheetData>
    <row r="1" spans="2:38" ht="15" customHeight="1">
      <c r="B1" s="135" t="s">
        <v>62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</row>
    <row r="2" spans="2:128" s="61" customFormat="1" ht="15" customHeight="1" thickBot="1">
      <c r="B2" s="136" t="s">
        <v>21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M2" s="107"/>
      <c r="CN2" s="107"/>
      <c r="CO2" s="107"/>
      <c r="CP2" s="107"/>
      <c r="CQ2" s="107"/>
      <c r="CR2" s="107"/>
      <c r="CS2" s="107"/>
      <c r="CT2" s="10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</row>
    <row r="3" spans="2:38" ht="12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2:101" ht="9.75" customHeight="1">
      <c r="B4" s="8"/>
      <c r="C4" s="9"/>
      <c r="D4" s="9"/>
      <c r="E4" s="9"/>
      <c r="F4" s="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2" t="s">
        <v>22</v>
      </c>
      <c r="AL4" s="10"/>
      <c r="AN4" s="113" t="s">
        <v>44</v>
      </c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108"/>
      <c r="CN4" s="108"/>
      <c r="CO4" s="108"/>
      <c r="CP4" s="108"/>
      <c r="CQ4" s="108"/>
      <c r="CR4" s="108"/>
      <c r="CS4" s="108"/>
      <c r="CT4" s="108"/>
      <c r="CU4" s="110"/>
      <c r="CV4" s="110"/>
      <c r="CW4" s="110"/>
    </row>
    <row r="5" spans="2:101" ht="9.75" customHeight="1">
      <c r="B5" s="8"/>
      <c r="C5" s="9"/>
      <c r="D5" s="9"/>
      <c r="E5" s="9"/>
      <c r="F5" s="9"/>
      <c r="G5" s="9"/>
      <c r="H5" s="9"/>
      <c r="I5" s="9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4" t="s">
        <v>63</v>
      </c>
      <c r="AL5" s="11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108"/>
      <c r="CN5" s="108"/>
      <c r="CO5" s="108"/>
      <c r="CP5" s="108"/>
      <c r="CQ5" s="108"/>
      <c r="CR5" s="108"/>
      <c r="CS5" s="108"/>
      <c r="CT5" s="108"/>
      <c r="CU5" s="110"/>
      <c r="CV5" s="110"/>
      <c r="CW5" s="110"/>
    </row>
    <row r="6" spans="2:101" ht="9.75" customHeight="1">
      <c r="B6" s="8"/>
      <c r="C6" s="9"/>
      <c r="D6" s="9"/>
      <c r="E6" s="9"/>
      <c r="F6" s="9"/>
      <c r="G6" s="9"/>
      <c r="H6" s="9"/>
      <c r="I6" s="9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4" t="s">
        <v>64</v>
      </c>
      <c r="AL6" s="11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108"/>
      <c r="CN6" s="108"/>
      <c r="CO6" s="108"/>
      <c r="CP6" s="108"/>
      <c r="CQ6" s="108"/>
      <c r="CR6" s="108"/>
      <c r="CS6" s="108"/>
      <c r="CT6" s="108"/>
      <c r="CU6" s="110"/>
      <c r="CV6" s="110"/>
      <c r="CW6" s="110"/>
    </row>
    <row r="7" spans="2:101" ht="9.75" customHeight="1">
      <c r="B7" s="8"/>
      <c r="C7" s="9"/>
      <c r="D7" s="9"/>
      <c r="E7" s="9"/>
      <c r="F7" s="9"/>
      <c r="G7" s="9"/>
      <c r="H7" s="9"/>
      <c r="I7" s="9"/>
      <c r="J7" s="37"/>
      <c r="K7" s="37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4" t="s">
        <v>65</v>
      </c>
      <c r="AL7" s="11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108"/>
      <c r="CN7" s="108"/>
      <c r="CO7" s="108"/>
      <c r="CP7" s="108"/>
      <c r="CQ7" s="108"/>
      <c r="CR7" s="108"/>
      <c r="CS7" s="108"/>
      <c r="CT7" s="108"/>
      <c r="CU7" s="110"/>
      <c r="CV7" s="110"/>
      <c r="CW7" s="110"/>
    </row>
    <row r="8" spans="2:101" ht="9.75" customHeight="1">
      <c r="B8" s="8"/>
      <c r="C8" s="9"/>
      <c r="D8" s="9"/>
      <c r="E8" s="9"/>
      <c r="F8" s="9"/>
      <c r="G8" s="9"/>
      <c r="H8" s="9"/>
      <c r="I8" s="9"/>
      <c r="J8" s="37"/>
      <c r="K8" s="37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4" t="s">
        <v>66</v>
      </c>
      <c r="AL8" s="11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108"/>
      <c r="CN8" s="108"/>
      <c r="CO8" s="108"/>
      <c r="CP8" s="108"/>
      <c r="CQ8" s="108"/>
      <c r="CR8" s="108"/>
      <c r="CS8" s="108"/>
      <c r="CT8" s="108"/>
      <c r="CU8" s="110"/>
      <c r="CV8" s="110"/>
      <c r="CW8" s="110"/>
    </row>
    <row r="9" spans="2:101" ht="9.75" customHeight="1">
      <c r="B9" s="8"/>
      <c r="C9" s="9"/>
      <c r="D9" s="9"/>
      <c r="E9" s="9"/>
      <c r="F9" s="9"/>
      <c r="G9" s="9"/>
      <c r="H9" s="9"/>
      <c r="I9" s="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04" t="s">
        <v>67</v>
      </c>
      <c r="AL9" s="11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108"/>
      <c r="CN9" s="108"/>
      <c r="CO9" s="108"/>
      <c r="CP9" s="108"/>
      <c r="CQ9" s="108"/>
      <c r="CR9" s="108"/>
      <c r="CS9" s="108"/>
      <c r="CT9" s="108"/>
      <c r="CU9" s="110"/>
      <c r="CV9" s="110"/>
      <c r="CW9" s="110"/>
    </row>
    <row r="10" spans="2:101" ht="9.75" customHeight="1">
      <c r="B10" s="8"/>
      <c r="C10" s="9"/>
      <c r="D10" s="9"/>
      <c r="E10" s="9"/>
      <c r="F10" s="9"/>
      <c r="G10" s="9"/>
      <c r="H10" s="9"/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04" t="s">
        <v>64</v>
      </c>
      <c r="AL10" s="1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108"/>
      <c r="CN10" s="108"/>
      <c r="CO10" s="108"/>
      <c r="CP10" s="108"/>
      <c r="CQ10" s="108"/>
      <c r="CR10" s="108"/>
      <c r="CS10" s="108"/>
      <c r="CT10" s="108"/>
      <c r="CU10" s="110"/>
      <c r="CV10" s="110"/>
      <c r="CW10" s="110"/>
    </row>
    <row r="11" spans="2:101" ht="9.75" customHeight="1">
      <c r="B11" s="8"/>
      <c r="C11" s="9"/>
      <c r="D11" s="9"/>
      <c r="E11" s="9"/>
      <c r="F11" s="9"/>
      <c r="G11" s="9"/>
      <c r="H11" s="9"/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104" t="s">
        <v>65</v>
      </c>
      <c r="AL11" s="1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108"/>
      <c r="CN11" s="108"/>
      <c r="CO11" s="108"/>
      <c r="CP11" s="108"/>
      <c r="CQ11" s="108"/>
      <c r="CR11" s="108"/>
      <c r="CS11" s="108"/>
      <c r="CT11" s="108"/>
      <c r="CU11" s="110"/>
      <c r="CV11" s="110"/>
      <c r="CW11" s="110"/>
    </row>
    <row r="12" spans="2:101" ht="9.75" customHeight="1">
      <c r="B12" s="8"/>
      <c r="C12" s="9"/>
      <c r="D12" s="9"/>
      <c r="E12" s="9"/>
      <c r="F12" s="9"/>
      <c r="G12" s="9"/>
      <c r="H12" s="9"/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104" t="s">
        <v>68</v>
      </c>
      <c r="AL12" s="1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108"/>
      <c r="CN12" s="108"/>
      <c r="CO12" s="108"/>
      <c r="CP12" s="108"/>
      <c r="CQ12" s="108"/>
      <c r="CR12" s="108"/>
      <c r="CS12" s="108"/>
      <c r="CT12" s="108"/>
      <c r="CU12" s="110"/>
      <c r="CV12" s="110"/>
      <c r="CW12" s="110"/>
    </row>
    <row r="13" spans="2:101" ht="9.75" customHeight="1">
      <c r="B13" s="8"/>
      <c r="C13" s="9"/>
      <c r="D13" s="9"/>
      <c r="E13" s="9"/>
      <c r="F13" s="9"/>
      <c r="G13" s="9"/>
      <c r="H13" s="9"/>
      <c r="I13" s="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1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108"/>
      <c r="CN13" s="108"/>
      <c r="CO13" s="108"/>
      <c r="CP13" s="108"/>
      <c r="CQ13" s="108"/>
      <c r="CR13" s="108"/>
      <c r="CS13" s="108"/>
      <c r="CT13" s="108"/>
      <c r="CU13" s="110"/>
      <c r="CV13" s="110"/>
      <c r="CW13" s="110"/>
    </row>
    <row r="14" spans="2:101" ht="9.75" customHeight="1">
      <c r="B14" s="8"/>
      <c r="C14" s="9"/>
      <c r="D14" s="9"/>
      <c r="E14" s="9"/>
      <c r="F14" s="9"/>
      <c r="G14" s="9"/>
      <c r="H14" s="9"/>
      <c r="I14" s="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105" t="s">
        <v>69</v>
      </c>
      <c r="AL14" s="1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108"/>
      <c r="CN14" s="108"/>
      <c r="CO14" s="108"/>
      <c r="CP14" s="108"/>
      <c r="CQ14" s="108"/>
      <c r="CR14" s="108"/>
      <c r="CS14" s="108"/>
      <c r="CT14" s="108"/>
      <c r="CU14" s="110"/>
      <c r="CV14" s="110"/>
      <c r="CW14" s="110"/>
    </row>
    <row r="15" spans="2:38" ht="12" customHeight="1">
      <c r="B15" s="38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40"/>
    </row>
    <row r="16" spans="2:38" ht="12" customHeight="1">
      <c r="B16" s="38"/>
      <c r="C16" s="129" t="s">
        <v>4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40"/>
    </row>
    <row r="17" spans="2:38" ht="12" customHeight="1">
      <c r="B17" s="38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39"/>
      <c r="R17" s="39"/>
      <c r="S17" s="21"/>
      <c r="T17" s="21"/>
      <c r="U17" s="21"/>
      <c r="V17" s="14"/>
      <c r="W17" s="14"/>
      <c r="X17" s="14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0"/>
    </row>
    <row r="18" spans="2:38" ht="12" customHeight="1">
      <c r="B18" s="38"/>
      <c r="C18" s="62" t="s">
        <v>5</v>
      </c>
      <c r="D18" s="62"/>
      <c r="E18" s="62"/>
      <c r="F18" s="62"/>
      <c r="G18" s="62"/>
      <c r="H18" s="43"/>
      <c r="I18" s="43"/>
      <c r="J18" s="43"/>
      <c r="K18" s="43"/>
      <c r="L18" s="43"/>
      <c r="M18" s="43"/>
      <c r="N18" s="43"/>
      <c r="O18" s="43"/>
      <c r="P18" s="43"/>
      <c r="Q18" s="39"/>
      <c r="R18" s="39"/>
      <c r="S18" s="21"/>
      <c r="T18" s="21"/>
      <c r="U18" s="21"/>
      <c r="V18" s="14"/>
      <c r="W18" s="14"/>
      <c r="X18" s="14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0"/>
    </row>
    <row r="19" spans="2:38" ht="12" customHeight="1">
      <c r="B19" s="38"/>
      <c r="C19" s="62" t="s">
        <v>70</v>
      </c>
      <c r="D19" s="62"/>
      <c r="E19" s="62"/>
      <c r="F19" s="62"/>
      <c r="G19" s="62"/>
      <c r="H19" s="62"/>
      <c r="I19" s="62"/>
      <c r="J19" s="63"/>
      <c r="K19" s="63"/>
      <c r="L19" s="63"/>
      <c r="M19" s="63"/>
      <c r="N19" s="43"/>
      <c r="O19" s="43"/>
      <c r="P19" s="43"/>
      <c r="Q19" s="122"/>
      <c r="R19" s="122"/>
      <c r="S19" s="122"/>
      <c r="T19" s="122"/>
      <c r="U19" s="1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13"/>
      <c r="AJ19" s="13"/>
      <c r="AK19" s="13"/>
      <c r="AL19" s="40"/>
    </row>
    <row r="20" spans="2:38" ht="12" customHeight="1">
      <c r="B20" s="38"/>
      <c r="C20" s="131">
        <f ca="1">TODAY()</f>
        <v>44272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57"/>
      <c r="O20" s="57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138"/>
      <c r="AA20" s="138"/>
      <c r="AB20" s="138"/>
      <c r="AC20" s="138"/>
      <c r="AD20" s="44"/>
      <c r="AE20" s="44"/>
      <c r="AF20" s="44"/>
      <c r="AG20" s="44"/>
      <c r="AH20" s="44"/>
      <c r="AI20" s="44"/>
      <c r="AJ20" s="44"/>
      <c r="AK20" s="44"/>
      <c r="AL20" s="40"/>
    </row>
    <row r="21" spans="2:38" ht="3.75" customHeight="1">
      <c r="B21" s="38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0"/>
    </row>
    <row r="22" spans="2:38" ht="12" customHeight="1">
      <c r="B22" s="38"/>
      <c r="C22" s="17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16"/>
      <c r="U22" s="16"/>
      <c r="V22" s="16"/>
      <c r="W22" s="18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12"/>
      <c r="AL22" s="40"/>
    </row>
    <row r="23" spans="2:43" ht="12" customHeight="1">
      <c r="B23" s="38"/>
      <c r="C23" s="132" t="s">
        <v>6</v>
      </c>
      <c r="D23" s="132"/>
      <c r="E23" s="132"/>
      <c r="F23" s="132"/>
      <c r="G23" s="132"/>
      <c r="H23" s="132"/>
      <c r="I23" s="125" t="s">
        <v>61</v>
      </c>
      <c r="J23" s="125"/>
      <c r="K23" s="125"/>
      <c r="L23" s="125" t="s">
        <v>24</v>
      </c>
      <c r="M23" s="125"/>
      <c r="N23" s="125"/>
      <c r="O23" s="125"/>
      <c r="P23" s="125"/>
      <c r="Q23" s="125"/>
      <c r="R23" s="127" t="s">
        <v>71</v>
      </c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5" t="s">
        <v>23</v>
      </c>
      <c r="AG23" s="125"/>
      <c r="AH23" s="125"/>
      <c r="AI23" s="125"/>
      <c r="AJ23" s="125"/>
      <c r="AK23" s="125"/>
      <c r="AL23" s="40"/>
      <c r="AO23" s="98">
        <v>978</v>
      </c>
      <c r="AP23" s="99" t="s">
        <v>31</v>
      </c>
      <c r="AQ23" s="65"/>
    </row>
    <row r="24" spans="2:43" ht="12" customHeight="1">
      <c r="B24" s="38"/>
      <c r="C24" s="132"/>
      <c r="D24" s="132"/>
      <c r="E24" s="132"/>
      <c r="F24" s="132"/>
      <c r="G24" s="132"/>
      <c r="H24" s="132"/>
      <c r="I24" s="125"/>
      <c r="J24" s="125"/>
      <c r="K24" s="125"/>
      <c r="L24" s="125"/>
      <c r="M24" s="125"/>
      <c r="N24" s="125"/>
      <c r="O24" s="125"/>
      <c r="P24" s="125"/>
      <c r="Q24" s="125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5"/>
      <c r="AG24" s="125"/>
      <c r="AH24" s="125"/>
      <c r="AI24" s="125"/>
      <c r="AJ24" s="125"/>
      <c r="AK24" s="125"/>
      <c r="AL24" s="40"/>
      <c r="AO24" s="98">
        <v>840</v>
      </c>
      <c r="AP24" s="99" t="str">
        <f>DF41</f>
        <v>долларов США</v>
      </c>
      <c r="AQ24" s="65"/>
    </row>
    <row r="25" spans="2:43" ht="12" customHeight="1">
      <c r="B25" s="38"/>
      <c r="C25" s="132"/>
      <c r="D25" s="132"/>
      <c r="E25" s="132"/>
      <c r="F25" s="132"/>
      <c r="G25" s="132"/>
      <c r="H25" s="132"/>
      <c r="I25" s="125"/>
      <c r="J25" s="125"/>
      <c r="K25" s="125"/>
      <c r="L25" s="125"/>
      <c r="M25" s="125"/>
      <c r="N25" s="125"/>
      <c r="O25" s="125"/>
      <c r="P25" s="125"/>
      <c r="Q25" s="125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5"/>
      <c r="AG25" s="125"/>
      <c r="AH25" s="125"/>
      <c r="AI25" s="125"/>
      <c r="AJ25" s="125"/>
      <c r="AK25" s="125"/>
      <c r="AL25" s="40"/>
      <c r="AO25" s="98">
        <v>643</v>
      </c>
      <c r="AP25" s="99" t="str">
        <f>DI41</f>
        <v>российских рублей</v>
      </c>
      <c r="AQ25" s="65"/>
    </row>
    <row r="26" spans="2:43" ht="31.5" customHeight="1">
      <c r="B26" s="38"/>
      <c r="C26" s="132"/>
      <c r="D26" s="132"/>
      <c r="E26" s="132"/>
      <c r="F26" s="132"/>
      <c r="G26" s="132"/>
      <c r="H26" s="132"/>
      <c r="I26" s="125"/>
      <c r="J26" s="125"/>
      <c r="K26" s="125"/>
      <c r="L26" s="125"/>
      <c r="M26" s="125"/>
      <c r="N26" s="125"/>
      <c r="O26" s="125"/>
      <c r="P26" s="125"/>
      <c r="Q26" s="125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5"/>
      <c r="AG26" s="125"/>
      <c r="AH26" s="125"/>
      <c r="AI26" s="125"/>
      <c r="AJ26" s="125"/>
      <c r="AK26" s="125"/>
      <c r="AL26" s="40"/>
      <c r="AO26" s="100"/>
      <c r="AP26" s="100"/>
      <c r="AQ26" s="66"/>
    </row>
    <row r="27" spans="2:43" ht="12" customHeight="1">
      <c r="B27" s="38"/>
      <c r="C27" s="126"/>
      <c r="D27" s="126"/>
      <c r="E27" s="126"/>
      <c r="F27" s="126"/>
      <c r="G27" s="126"/>
      <c r="H27" s="126"/>
      <c r="I27" s="126">
        <v>840</v>
      </c>
      <c r="J27" s="126"/>
      <c r="K27" s="126"/>
      <c r="L27" s="134">
        <v>500</v>
      </c>
      <c r="M27" s="134"/>
      <c r="N27" s="134"/>
      <c r="O27" s="134"/>
      <c r="P27" s="134"/>
      <c r="Q27" s="134"/>
      <c r="R27" s="128">
        <v>2.2615</v>
      </c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37">
        <f>L27*R27</f>
        <v>1130.75</v>
      </c>
      <c r="AG27" s="137"/>
      <c r="AH27" s="137"/>
      <c r="AI27" s="137"/>
      <c r="AJ27" s="137"/>
      <c r="AK27" s="137"/>
      <c r="AL27" s="40"/>
      <c r="AO27" s="66"/>
      <c r="AP27" s="66"/>
      <c r="AQ27" s="66"/>
    </row>
    <row r="28" spans="2:43" ht="12" customHeight="1">
      <c r="B28" s="38"/>
      <c r="C28" s="126"/>
      <c r="D28" s="126"/>
      <c r="E28" s="126"/>
      <c r="F28" s="126"/>
      <c r="G28" s="126"/>
      <c r="H28" s="126"/>
      <c r="I28" s="126"/>
      <c r="J28" s="126"/>
      <c r="K28" s="126"/>
      <c r="L28" s="134"/>
      <c r="M28" s="134"/>
      <c r="N28" s="134"/>
      <c r="O28" s="134"/>
      <c r="P28" s="134"/>
      <c r="Q28" s="134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37"/>
      <c r="AG28" s="137"/>
      <c r="AH28" s="137"/>
      <c r="AI28" s="137"/>
      <c r="AJ28" s="137"/>
      <c r="AK28" s="137"/>
      <c r="AL28" s="40"/>
      <c r="AO28" s="90" t="str">
        <f>IF(I27=AO23,AP23,IF(I27=AO24,AP24,IF(I27=AO25,AP25,IF(I27=AO26,AP26))))</f>
        <v>долларов США</v>
      </c>
      <c r="AP28" s="66"/>
      <c r="AQ28" s="66"/>
    </row>
    <row r="29" spans="2:38" ht="12" customHeight="1">
      <c r="B29" s="38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4"/>
      <c r="N29" s="14"/>
      <c r="O29" s="14"/>
      <c r="P29" s="14"/>
      <c r="Q29" s="14"/>
      <c r="R29" s="14"/>
      <c r="S29" s="14"/>
      <c r="T29" s="13"/>
      <c r="U29" s="13"/>
      <c r="V29" s="13"/>
      <c r="W29" s="13"/>
      <c r="X29" s="41"/>
      <c r="Y29" s="41"/>
      <c r="Z29" s="41"/>
      <c r="AA29" s="41"/>
      <c r="AB29" s="41"/>
      <c r="AC29" s="15"/>
      <c r="AD29" s="15"/>
      <c r="AE29" s="15"/>
      <c r="AF29" s="15"/>
      <c r="AG29" s="15"/>
      <c r="AH29" s="15"/>
      <c r="AI29" s="15"/>
      <c r="AJ29" s="15"/>
      <c r="AK29" s="15"/>
      <c r="AL29" s="40"/>
    </row>
    <row r="30" spans="2:38" ht="12" customHeight="1">
      <c r="B30" s="38"/>
      <c r="C30" s="13" t="s">
        <v>7</v>
      </c>
      <c r="D30" s="13"/>
      <c r="E30" s="13"/>
      <c r="F30" s="139" t="str">
        <f>VLOOKUP(C56,C57:AQ100,2)</f>
        <v>Петрову Николаю Степановичу</v>
      </c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40"/>
    </row>
    <row r="31" spans="2:114" ht="12" customHeight="1">
      <c r="B31" s="38"/>
      <c r="C31" s="13"/>
      <c r="D31" s="13"/>
      <c r="E31" s="13"/>
      <c r="F31" s="123" t="s">
        <v>26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40"/>
      <c r="CZ31" s="88">
        <f>L27</f>
        <v>500</v>
      </c>
      <c r="DA31" s="89"/>
      <c r="DB31" s="89"/>
      <c r="DC31" s="89"/>
      <c r="DD31" s="89"/>
      <c r="DE31" s="89"/>
      <c r="DF31" s="89"/>
      <c r="DG31" s="89"/>
      <c r="DH31" s="90"/>
      <c r="DI31" s="90"/>
      <c r="DJ31" s="90"/>
    </row>
    <row r="32" spans="2:114" ht="12" customHeight="1">
      <c r="B32" s="38"/>
      <c r="C32" s="13" t="s">
        <v>8</v>
      </c>
      <c r="D32" s="13"/>
      <c r="E32" s="13"/>
      <c r="F32" s="13"/>
      <c r="G32" s="13"/>
      <c r="H32" s="139" t="str">
        <f>VLOOKUP(AU56,AU57:BZ76,2)</f>
        <v>Аванс на командировочные расходы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40"/>
      <c r="CZ32" s="89"/>
      <c r="DA32" s="89"/>
      <c r="DB32" s="89">
        <f>IF(CZ33=0,"",IF(CZ33=1,"один ",IF(CZ33=2,"два ",IF(CZ33=3,"три ",IF(CZ33=4,"четыре ",IF(CZ33=5,"пять ",IF(CZ33=6,"шесть ",IF(CZ33=7,"семь "))))))))</f>
      </c>
      <c r="DC32" s="89"/>
      <c r="DD32" s="89"/>
      <c r="DE32" s="89"/>
      <c r="DF32" s="89"/>
      <c r="DG32" s="89"/>
      <c r="DH32" s="90"/>
      <c r="DI32" s="90"/>
      <c r="DJ32" s="90"/>
    </row>
    <row r="33" spans="2:114" ht="12" customHeight="1">
      <c r="B33" s="38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4"/>
      <c r="N33" s="14"/>
      <c r="O33" s="14"/>
      <c r="P33" s="14"/>
      <c r="Q33" s="14"/>
      <c r="R33" s="14"/>
      <c r="S33" s="14"/>
      <c r="T33" s="13"/>
      <c r="U33" s="13"/>
      <c r="V33" s="13"/>
      <c r="W33" s="13"/>
      <c r="X33" s="41"/>
      <c r="Y33" s="41"/>
      <c r="Z33" s="41"/>
      <c r="AA33" s="41"/>
      <c r="AB33" s="41"/>
      <c r="AC33" s="15"/>
      <c r="AD33" s="15"/>
      <c r="AE33" s="15"/>
      <c r="AF33" s="15"/>
      <c r="AG33" s="15"/>
      <c r="AH33" s="15"/>
      <c r="AI33" s="15"/>
      <c r="AJ33" s="15"/>
      <c r="AK33" s="15"/>
      <c r="AL33" s="40"/>
      <c r="CZ33" s="89">
        <f>CZ31-10*FLOOR(CZ31/10,1)</f>
        <v>0</v>
      </c>
      <c r="DA33" s="89">
        <f>IF(CZ37=1,"",(IF(CZ33&lt;8,DB32,DB33)))</f>
      </c>
      <c r="DB33" s="89" t="b">
        <f>IF(CZ33=8,"восемь ",IF(CZ33=9,"девять "))</f>
        <v>0</v>
      </c>
      <c r="DC33" s="89"/>
      <c r="DD33" s="89"/>
      <c r="DE33" s="89"/>
      <c r="DF33" s="89"/>
      <c r="DG33" s="89"/>
      <c r="DH33" s="90"/>
      <c r="DI33" s="90"/>
      <c r="DJ33" s="90"/>
    </row>
    <row r="34" spans="2:114" ht="12" customHeight="1">
      <c r="B34" s="38"/>
      <c r="C34" s="13" t="s">
        <v>9</v>
      </c>
      <c r="D34" s="13"/>
      <c r="E34" s="13"/>
      <c r="F34" s="139" t="str">
        <f>DA76</f>
        <v>Пятьсот </v>
      </c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40"/>
      <c r="CZ34" s="89"/>
      <c r="DA34" s="89">
        <f>IF((CZ37+CZ41+CZ45+CZ49+CZ53+CZ57+CZ61+CZ65)=0,PROPER(DA33),DA33)</f>
      </c>
      <c r="DB34" s="89"/>
      <c r="DC34" s="89"/>
      <c r="DD34" s="89"/>
      <c r="DE34" s="89"/>
      <c r="DF34" s="89"/>
      <c r="DG34" s="89"/>
      <c r="DH34" s="90"/>
      <c r="DI34" s="90"/>
      <c r="DJ34" s="90"/>
    </row>
    <row r="35" spans="2:114" ht="12" customHeight="1">
      <c r="B35" s="38"/>
      <c r="C35" s="13"/>
      <c r="D35" s="13"/>
      <c r="E35" s="133" t="s">
        <v>10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40"/>
      <c r="CZ35" s="89">
        <f>(CZ31-CZ33)/10</f>
        <v>50</v>
      </c>
      <c r="DA35" s="89"/>
      <c r="DB35" s="89"/>
      <c r="DC35" s="89"/>
      <c r="DD35" s="89"/>
      <c r="DE35" s="89"/>
      <c r="DF35" s="89"/>
      <c r="DG35" s="89"/>
      <c r="DH35" s="90"/>
      <c r="DI35" s="90"/>
      <c r="DJ35" s="90"/>
    </row>
    <row r="36" spans="2:114" ht="12" customHeight="1">
      <c r="B36" s="38"/>
      <c r="C36" s="139" t="str">
        <f>AO28</f>
        <v>долларов США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40"/>
      <c r="CZ36" s="89"/>
      <c r="DA36" s="89"/>
      <c r="DB36" s="89">
        <f>IF(CZ37=0,"",IF(CZ37=1,"десять ",IF(CZ37=2,"двадцать ",IF(CZ37=3,"тридцать ",IF(CZ37=4,"сорок ",IF(CZ37=5,"пятьдесят ",IF(CZ37=6,"шестьдесят ",IF(CZ37=7,"семьдесят "))))))))</f>
      </c>
      <c r="DC36" s="89">
        <f>IF(CZ33&lt;8,DD36,DD37)</f>
      </c>
      <c r="DD36" s="89">
        <f>IF(CZ33=0,"",IF(CZ33=1,"одиннадцать ",IF(CZ33=2,"двенадцать ",IF(CZ33=3,"тринадцать ",IF(CZ33=4,"четырнадцать ",IF(CZ33=5,"пятнадцать ",IF(CZ33=6,"шестнадцать ",IF(CZ33=7,"семнадцать "))))))))</f>
      </c>
      <c r="DE36" s="89"/>
      <c r="DF36" s="89"/>
      <c r="DG36" s="89"/>
      <c r="DH36" s="90"/>
      <c r="DI36" s="90"/>
      <c r="DJ36" s="90"/>
    </row>
    <row r="37" spans="2:114" ht="12" customHeight="1">
      <c r="B37" s="38"/>
      <c r="C37" s="123" t="s">
        <v>25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40"/>
      <c r="CZ37" s="89">
        <f>CZ35-10*FLOOR(CZ35/10,1)</f>
        <v>0</v>
      </c>
      <c r="DA37" s="89">
        <f>IF(OR(CZ33=0,CZ37&lt;&gt;1),(IF(CZ37&lt;8,DB36,DB37)),DC36)</f>
      </c>
      <c r="DB37" s="89" t="b">
        <f>IF(CZ37=8,"восемьдесят ",IF(CZ37=9,"девяносто "))</f>
        <v>0</v>
      </c>
      <c r="DC37" s="89"/>
      <c r="DD37" s="89" t="b">
        <f>IF(CZ33=8,"восемнадцать ",IF(CZ33=9,"девятнадцать "))</f>
        <v>0</v>
      </c>
      <c r="DE37" s="89"/>
      <c r="DF37" s="89"/>
      <c r="DG37" s="89"/>
      <c r="DH37" s="90"/>
      <c r="DI37" s="90"/>
      <c r="DJ37" s="90"/>
    </row>
    <row r="38" spans="2:114" ht="12" customHeight="1">
      <c r="B38" s="38"/>
      <c r="C38" s="13" t="s">
        <v>11</v>
      </c>
      <c r="D38" s="13"/>
      <c r="E38" s="13"/>
      <c r="F38" s="13"/>
      <c r="G38" s="13"/>
      <c r="H38" s="139" t="str">
        <f>VLOOKUP(AU56,AU57:BZ76,13)</f>
        <v>авансовый отчет № 2 от 08.01.2010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40"/>
      <c r="CZ38" s="89"/>
      <c r="DA38" s="89">
        <f>IF((CZ41+CZ45+CZ49+CZ53+CZ57+CZ61+CZ65)=0,PROPER(DA37),DA37)</f>
      </c>
      <c r="DB38" s="89"/>
      <c r="DC38" s="89"/>
      <c r="DD38" s="89"/>
      <c r="DE38" s="89"/>
      <c r="DF38" s="89"/>
      <c r="DG38" s="89"/>
      <c r="DH38" s="90"/>
      <c r="DI38" s="90"/>
      <c r="DJ38" s="90"/>
    </row>
    <row r="39" spans="2:114" ht="12" customHeight="1">
      <c r="B39" s="38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4"/>
      <c r="N39" s="14"/>
      <c r="O39" s="14"/>
      <c r="P39" s="14"/>
      <c r="Q39" s="14"/>
      <c r="R39" s="14"/>
      <c r="S39" s="14"/>
      <c r="T39" s="13"/>
      <c r="U39" s="13"/>
      <c r="V39" s="13"/>
      <c r="W39" s="13"/>
      <c r="X39" s="41"/>
      <c r="Y39" s="41"/>
      <c r="Z39" s="41"/>
      <c r="AA39" s="41"/>
      <c r="AB39" s="41"/>
      <c r="AC39" s="15"/>
      <c r="AD39" s="15"/>
      <c r="AE39" s="15"/>
      <c r="AF39" s="15"/>
      <c r="AG39" s="15"/>
      <c r="AH39" s="15"/>
      <c r="AI39" s="15"/>
      <c r="AJ39" s="15"/>
      <c r="AK39" s="15"/>
      <c r="AL39" s="40"/>
      <c r="CY39" s="95"/>
      <c r="CZ39" s="96">
        <f>(CZ35-CZ37)/10</f>
        <v>5</v>
      </c>
      <c r="DA39" s="89"/>
      <c r="DB39" s="89"/>
      <c r="DC39" s="89"/>
      <c r="DD39" s="89"/>
      <c r="DE39" s="89"/>
      <c r="DF39" s="89" t="s">
        <v>32</v>
      </c>
      <c r="DG39" s="89"/>
      <c r="DH39" s="89"/>
      <c r="DI39" s="89" t="s">
        <v>33</v>
      </c>
      <c r="DJ39" s="90"/>
    </row>
    <row r="40" spans="2:114" ht="12" customHeight="1">
      <c r="B40" s="38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4"/>
      <c r="N40" s="14"/>
      <c r="O40" s="14"/>
      <c r="P40" s="14"/>
      <c r="Q40" s="14"/>
      <c r="R40" s="14"/>
      <c r="S40" s="14"/>
      <c r="T40" s="13"/>
      <c r="U40" s="13"/>
      <c r="V40" s="13"/>
      <c r="W40" s="13"/>
      <c r="X40" s="41"/>
      <c r="Y40" s="41"/>
      <c r="Z40" s="41"/>
      <c r="AA40" s="41"/>
      <c r="AB40" s="41"/>
      <c r="AC40" s="15"/>
      <c r="AD40" s="15"/>
      <c r="AE40" s="15"/>
      <c r="AF40" s="15"/>
      <c r="AG40" s="15"/>
      <c r="AH40" s="15"/>
      <c r="AI40" s="15"/>
      <c r="AJ40" s="15"/>
      <c r="AK40" s="15"/>
      <c r="AL40" s="40"/>
      <c r="CY40" s="95"/>
      <c r="CZ40" s="96"/>
      <c r="DA40" s="89"/>
      <c r="DB40" s="89" t="str">
        <f>IF(CZ41=0,"",IF(CZ41=1,"сто ",IF(CZ41=2,"двести ",IF(CZ41=3,"триста ",IF(CZ41=4,"четыреста ",IF(CZ41=5,"пятьсот ",IF(CZ41=6,"шестьсот ",IF(CZ41=7,"семьсот "))))))))</f>
        <v>пятьсот </v>
      </c>
      <c r="DC40" s="89"/>
      <c r="DD40" s="89"/>
      <c r="DE40" s="89"/>
      <c r="DF40" s="89" t="s">
        <v>34</v>
      </c>
      <c r="DG40" s="89"/>
      <c r="DH40" s="89"/>
      <c r="DI40" s="89" t="s">
        <v>35</v>
      </c>
      <c r="DJ40" s="90"/>
    </row>
    <row r="41" spans="2:114" ht="12" customHeight="1">
      <c r="B41" s="38"/>
      <c r="C41" s="13" t="s">
        <v>12</v>
      </c>
      <c r="D41" s="13"/>
      <c r="E41" s="13"/>
      <c r="F41" s="13"/>
      <c r="G41" s="13"/>
      <c r="H41" s="13"/>
      <c r="I41" s="63"/>
      <c r="J41" s="63"/>
      <c r="K41" s="63"/>
      <c r="L41" s="63"/>
      <c r="M41" s="63"/>
      <c r="N41" s="63"/>
      <c r="O41" s="121"/>
      <c r="P41" s="121"/>
      <c r="Q41" s="121"/>
      <c r="R41" s="121"/>
      <c r="S41" s="121"/>
      <c r="T41" s="121"/>
      <c r="U41" s="121"/>
      <c r="V41" s="13"/>
      <c r="W41" s="13"/>
      <c r="X41" s="41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5"/>
      <c r="AJ41" s="15"/>
      <c r="AK41" s="15"/>
      <c r="AL41" s="40"/>
      <c r="CY41" s="95"/>
      <c r="CZ41" s="96">
        <f>CZ39-10*FLOOR(CZ39/10,1)</f>
        <v>5</v>
      </c>
      <c r="DA41" s="89" t="str">
        <f>IF(CZ41&lt;8,DB40,DB41)</f>
        <v>пятьсот </v>
      </c>
      <c r="DB41" s="89" t="b">
        <f>IF(CZ41=8,"восемьсот ",IF(CZ41=9,"девятьсот "))</f>
        <v>0</v>
      </c>
      <c r="DC41" s="89"/>
      <c r="DD41" s="89"/>
      <c r="DE41" s="89" t="str">
        <f>IF(CZ37=1,DF41,IF(CZ33=1,DF39,IF(CZ33=2,DF40,IF(CZ33=3,DF40,IF(CZ33=4,DF40,DF41)))))</f>
        <v>долларов США</v>
      </c>
      <c r="DF41" s="89" t="s">
        <v>36</v>
      </c>
      <c r="DG41" s="89"/>
      <c r="DH41" s="89" t="str">
        <f>IF(CZ37=1,DI41,IF(CZ33=1,DI39,IF(CZ33=2,DI40,IF(CZ33=3,DI40,IF(CZ33=4,DI40,DI41)))))</f>
        <v>российских рублей</v>
      </c>
      <c r="DI41" s="89" t="s">
        <v>37</v>
      </c>
      <c r="DJ41" s="90"/>
    </row>
    <row r="42" spans="2:114" ht="12" customHeight="1">
      <c r="B42" s="38"/>
      <c r="C42" s="13"/>
      <c r="D42" s="13"/>
      <c r="E42" s="13"/>
      <c r="F42" s="13"/>
      <c r="G42" s="13"/>
      <c r="H42" s="56"/>
      <c r="I42" s="63"/>
      <c r="J42" s="63"/>
      <c r="K42" s="63"/>
      <c r="L42" s="63"/>
      <c r="M42" s="63"/>
      <c r="N42" s="63"/>
      <c r="O42" s="123" t="s">
        <v>13</v>
      </c>
      <c r="P42" s="123"/>
      <c r="Q42" s="123"/>
      <c r="R42" s="123"/>
      <c r="S42" s="123"/>
      <c r="T42" s="123"/>
      <c r="U42" s="123"/>
      <c r="V42" s="13"/>
      <c r="W42" s="13"/>
      <c r="X42" s="41"/>
      <c r="Y42" s="124" t="s">
        <v>14</v>
      </c>
      <c r="Z42" s="124"/>
      <c r="AA42" s="124"/>
      <c r="AB42" s="124"/>
      <c r="AC42" s="124"/>
      <c r="AD42" s="124"/>
      <c r="AE42" s="124"/>
      <c r="AF42" s="124"/>
      <c r="AG42" s="124"/>
      <c r="AH42" s="124"/>
      <c r="AI42" s="15"/>
      <c r="AJ42" s="15"/>
      <c r="AK42" s="15"/>
      <c r="AL42" s="40"/>
      <c r="CY42" s="95"/>
      <c r="CZ42" s="96"/>
      <c r="DA42" s="89" t="str">
        <f>IF((CZ45+CZ49+CZ53+CZ57+CZ61+CZ65)=0,PROPER(DA41),DA41)</f>
        <v>Пятьсот </v>
      </c>
      <c r="DB42" s="89"/>
      <c r="DC42" s="89"/>
      <c r="DD42" s="89"/>
      <c r="DE42" s="89"/>
      <c r="DF42" s="89"/>
      <c r="DG42" s="89"/>
      <c r="DH42" s="90"/>
      <c r="DI42" s="90"/>
      <c r="DJ42" s="90"/>
    </row>
    <row r="43" spans="2:114" ht="12" customHeight="1">
      <c r="B43" s="38"/>
      <c r="C43" s="13" t="s">
        <v>15</v>
      </c>
      <c r="D43" s="13"/>
      <c r="E43" s="13"/>
      <c r="F43" s="13"/>
      <c r="G43" s="13"/>
      <c r="H43" s="13"/>
      <c r="I43" s="63"/>
      <c r="J43" s="63"/>
      <c r="K43" s="63"/>
      <c r="L43" s="63"/>
      <c r="M43" s="63"/>
      <c r="N43" s="63"/>
      <c r="O43" s="121"/>
      <c r="P43" s="121"/>
      <c r="Q43" s="121"/>
      <c r="R43" s="121"/>
      <c r="S43" s="121"/>
      <c r="T43" s="121"/>
      <c r="U43" s="121"/>
      <c r="V43" s="13"/>
      <c r="W43" s="13"/>
      <c r="X43" s="41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5"/>
      <c r="AJ43" s="15"/>
      <c r="AK43" s="15"/>
      <c r="AL43" s="40"/>
      <c r="CY43" s="95"/>
      <c r="CZ43" s="96">
        <f>(CZ39-CZ41)/10</f>
        <v>0</v>
      </c>
      <c r="DA43" s="89"/>
      <c r="DB43" s="89"/>
      <c r="DC43" s="89"/>
      <c r="DD43" s="89"/>
      <c r="DE43" s="89"/>
      <c r="DF43" s="89"/>
      <c r="DG43" s="89"/>
      <c r="DH43" s="90"/>
      <c r="DI43" s="90"/>
      <c r="DJ43" s="90"/>
    </row>
    <row r="44" spans="2:114" ht="12" customHeight="1">
      <c r="B44" s="38"/>
      <c r="C44" s="13"/>
      <c r="D44" s="13"/>
      <c r="E44" s="13"/>
      <c r="F44" s="13"/>
      <c r="G44" s="13"/>
      <c r="H44" s="54"/>
      <c r="I44" s="63"/>
      <c r="J44" s="63"/>
      <c r="K44" s="63"/>
      <c r="L44" s="63"/>
      <c r="M44" s="63"/>
      <c r="N44" s="63"/>
      <c r="O44" s="123" t="s">
        <v>13</v>
      </c>
      <c r="P44" s="123"/>
      <c r="Q44" s="123"/>
      <c r="R44" s="123"/>
      <c r="S44" s="123"/>
      <c r="T44" s="123"/>
      <c r="U44" s="123"/>
      <c r="V44" s="13"/>
      <c r="W44" s="13"/>
      <c r="X44" s="41"/>
      <c r="Y44" s="124" t="s">
        <v>14</v>
      </c>
      <c r="Z44" s="124"/>
      <c r="AA44" s="124"/>
      <c r="AB44" s="124"/>
      <c r="AC44" s="124"/>
      <c r="AD44" s="124"/>
      <c r="AE44" s="124"/>
      <c r="AF44" s="124"/>
      <c r="AG44" s="124"/>
      <c r="AH44" s="124"/>
      <c r="AI44" s="15"/>
      <c r="AJ44" s="15"/>
      <c r="AK44" s="15"/>
      <c r="AL44" s="40"/>
      <c r="CY44" s="95"/>
      <c r="CZ44" s="96"/>
      <c r="DA44" s="89"/>
      <c r="DB44" s="89">
        <f>IF(CZ45=0,"",IF(CZ45=1,"одна ",IF(CZ45=2,"две ",IF(CZ45=3,"три ",IF(CZ45=4,"четыре ",IF(CZ45=5,"пять ",IF(CZ45=6,"шесть ",IF(CZ45=7,"семь "))))))))</f>
      </c>
      <c r="DC44" s="89"/>
      <c r="DD44" s="89"/>
      <c r="DE44" s="89"/>
      <c r="DF44" s="89"/>
      <c r="DG44" s="89"/>
      <c r="DH44" s="90"/>
      <c r="DI44" s="90"/>
      <c r="DJ44" s="90"/>
    </row>
    <row r="45" spans="2:114" ht="12" customHeight="1">
      <c r="B45" s="38"/>
      <c r="C45" s="13" t="s">
        <v>3</v>
      </c>
      <c r="D45" s="13"/>
      <c r="E45" s="13"/>
      <c r="F45" s="13"/>
      <c r="G45" s="13"/>
      <c r="H45" s="13"/>
      <c r="I45" s="63"/>
      <c r="J45" s="63"/>
      <c r="K45" s="63"/>
      <c r="L45" s="63"/>
      <c r="M45" s="63"/>
      <c r="N45" s="63"/>
      <c r="O45" s="121"/>
      <c r="P45" s="121"/>
      <c r="Q45" s="121"/>
      <c r="R45" s="121"/>
      <c r="S45" s="121"/>
      <c r="T45" s="121"/>
      <c r="U45" s="121"/>
      <c r="V45" s="13"/>
      <c r="W45" s="13"/>
      <c r="X45" s="41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15"/>
      <c r="AJ45" s="15"/>
      <c r="AK45" s="15"/>
      <c r="AL45" s="40"/>
      <c r="CY45" s="95"/>
      <c r="CZ45" s="96">
        <f>CZ43-10*FLOOR(CZ43/10,1)</f>
        <v>0</v>
      </c>
      <c r="DA45" s="89">
        <f>IF(CZ49=1,"",(IF(CZ45&lt;8,DB44,DB45)))</f>
      </c>
      <c r="DB45" s="89" t="b">
        <f>IF(CZ45=8,"восемь ",IF(CZ45=9,"девять "))</f>
        <v>0</v>
      </c>
      <c r="DC45" s="89"/>
      <c r="DD45" s="89"/>
      <c r="DE45" s="89"/>
      <c r="DF45" s="89"/>
      <c r="DG45" s="89"/>
      <c r="DH45" s="90"/>
      <c r="DI45" s="90"/>
      <c r="DJ45" s="90"/>
    </row>
    <row r="46" spans="2:114" ht="12" customHeight="1">
      <c r="B46" s="38"/>
      <c r="C46" s="13"/>
      <c r="D46" s="13"/>
      <c r="E46" s="13"/>
      <c r="F46" s="56"/>
      <c r="G46" s="56"/>
      <c r="H46" s="56"/>
      <c r="I46" s="63"/>
      <c r="J46" s="63"/>
      <c r="K46" s="63"/>
      <c r="L46" s="63"/>
      <c r="M46" s="63"/>
      <c r="N46" s="63"/>
      <c r="O46" s="123" t="s">
        <v>16</v>
      </c>
      <c r="P46" s="123"/>
      <c r="Q46" s="123"/>
      <c r="R46" s="123"/>
      <c r="S46" s="123"/>
      <c r="T46" s="123"/>
      <c r="U46" s="123"/>
      <c r="V46" s="13"/>
      <c r="W46" s="13"/>
      <c r="X46" s="41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15"/>
      <c r="AJ46" s="15"/>
      <c r="AK46" s="15"/>
      <c r="AL46" s="40"/>
      <c r="CY46" s="95"/>
      <c r="CZ46" s="96"/>
      <c r="DA46" s="89">
        <f>IF((CZ49+CZ53+CZ57+CZ61+CZ65)=0,PROPER(DA45),DA45)</f>
      </c>
      <c r="DB46" s="89"/>
      <c r="DC46" s="89"/>
      <c r="DD46" s="89"/>
      <c r="DE46" s="89"/>
      <c r="DF46" s="89"/>
      <c r="DG46" s="89"/>
      <c r="DH46" s="90"/>
      <c r="DI46" s="90"/>
      <c r="DJ46" s="90"/>
    </row>
    <row r="47" spans="2:114" ht="12" customHeight="1">
      <c r="B47" s="38"/>
      <c r="C47" s="13" t="s">
        <v>29</v>
      </c>
      <c r="D47" s="13"/>
      <c r="E47" s="13"/>
      <c r="F47" s="56"/>
      <c r="G47" s="56"/>
      <c r="H47" s="56"/>
      <c r="I47" s="63"/>
      <c r="J47" s="63"/>
      <c r="K47" s="63"/>
      <c r="L47" s="63"/>
      <c r="M47" s="63"/>
      <c r="N47" s="63"/>
      <c r="O47" s="54"/>
      <c r="P47" s="54"/>
      <c r="Q47" s="54"/>
      <c r="R47" s="54"/>
      <c r="S47" s="54"/>
      <c r="T47" s="54"/>
      <c r="U47" s="54"/>
      <c r="V47" s="13"/>
      <c r="W47" s="13"/>
      <c r="X47" s="41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15"/>
      <c r="AJ47" s="15"/>
      <c r="AK47" s="15"/>
      <c r="AL47" s="40"/>
      <c r="CY47" s="95"/>
      <c r="CZ47" s="96">
        <f>(CZ43-CZ45)/10</f>
        <v>0</v>
      </c>
      <c r="DA47" s="89"/>
      <c r="DB47" s="89"/>
      <c r="DC47" s="89"/>
      <c r="DD47" s="89"/>
      <c r="DE47" s="89"/>
      <c r="DF47" s="89"/>
      <c r="DG47" s="89"/>
      <c r="DH47" s="90"/>
      <c r="DI47" s="90"/>
      <c r="DJ47" s="90"/>
    </row>
    <row r="48" spans="2:114" ht="12" customHeight="1">
      <c r="B48" s="38"/>
      <c r="C48" s="13" t="s">
        <v>30</v>
      </c>
      <c r="D48" s="13"/>
      <c r="E48" s="13"/>
      <c r="F48" s="13"/>
      <c r="G48" s="119" t="str">
        <f>VLOOKUP(C56,C57:AQ100,18)</f>
        <v>Паспорт МР 6594587, выдан Партизанским РУВД г. Минска, 05.06.2008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40"/>
      <c r="CY48" s="95"/>
      <c r="CZ48" s="96"/>
      <c r="DA48" s="89"/>
      <c r="DB48" s="89">
        <f>IF(CZ49=0,"",IF(CZ49=1,"десять ",IF(CZ49=2,"двадцать ",IF(CZ49=3,"тридцать ",IF(CZ49=4,"сорок ",IF(CZ49=5,"пятьдесят ",IF(CZ49=6,"шестьдесят ",IF(CZ49=7,"семьдесят "))))))))</f>
      </c>
      <c r="DC48" s="89">
        <f>IF(CZ45&lt;8,DD48,DD49)</f>
      </c>
      <c r="DD48" s="89">
        <f>IF(CZ45=0,"",IF(CZ45=1,"одиннадцать ",IF(CZ45=2,"двенадцать ",IF(CZ45=3,"тринадцать ",IF(CZ45=4,"четырнадцать ",IF(CZ45=5,"пятнадцать ",IF(CZ45=6,"шестнадцать ",IF(CZ45=7,"семнадцать "))))))))</f>
      </c>
      <c r="DE48" s="89"/>
      <c r="DF48" s="89"/>
      <c r="DG48" s="89"/>
      <c r="DH48" s="90"/>
      <c r="DI48" s="90"/>
      <c r="DJ48" s="90"/>
    </row>
    <row r="49" spans="2:128" s="19" customFormat="1" ht="12" customHeight="1">
      <c r="B49" s="46"/>
      <c r="C49" s="13"/>
      <c r="D49" s="13"/>
      <c r="E49" s="13"/>
      <c r="F49" s="13"/>
      <c r="G49" s="120" t="s">
        <v>17</v>
      </c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40"/>
      <c r="CM49" s="109"/>
      <c r="CN49" s="109"/>
      <c r="CO49" s="109"/>
      <c r="CP49" s="109"/>
      <c r="CQ49" s="109"/>
      <c r="CR49" s="109"/>
      <c r="CS49" s="109"/>
      <c r="CT49" s="109"/>
      <c r="CU49" s="91"/>
      <c r="CV49" s="91"/>
      <c r="CW49" s="91"/>
      <c r="CX49" s="91"/>
      <c r="CY49" s="97"/>
      <c r="CZ49" s="96">
        <f>CZ47-10*FLOOR(CZ47/10,1)</f>
        <v>0</v>
      </c>
      <c r="DA49" s="89">
        <f>IF(OR(CZ45=0,CZ49&lt;&gt;1),(IF(CZ49&lt;8,DB48,DB49)),DC48)</f>
      </c>
      <c r="DB49" s="89" t="b">
        <f>IF(CZ49=8,"восемьдесят ",IF(CZ49=9,"девяносто "))</f>
        <v>0</v>
      </c>
      <c r="DC49" s="89"/>
      <c r="DD49" s="89" t="b">
        <f>IF(CZ45=8,"восемнадцать ",IF(CZ45=9,"девятнадцать "))</f>
        <v>0</v>
      </c>
      <c r="DE49" s="89"/>
      <c r="DF49" s="89"/>
      <c r="DG49" s="89"/>
      <c r="DH49" s="90"/>
      <c r="DI49" s="90"/>
      <c r="DJ49" s="90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</row>
    <row r="50" spans="2:114" ht="12" customHeight="1">
      <c r="B50" s="38"/>
      <c r="C50" s="13" t="s">
        <v>18</v>
      </c>
      <c r="D50" s="13"/>
      <c r="E50" s="13"/>
      <c r="F50" s="13"/>
      <c r="G50" s="13"/>
      <c r="H50" s="13"/>
      <c r="I50" s="63"/>
      <c r="J50" s="63"/>
      <c r="K50" s="63"/>
      <c r="L50" s="63"/>
      <c r="M50" s="63"/>
      <c r="N50" s="63"/>
      <c r="O50" s="121"/>
      <c r="P50" s="121"/>
      <c r="Q50" s="121"/>
      <c r="R50" s="121"/>
      <c r="S50" s="121"/>
      <c r="T50" s="121"/>
      <c r="U50" s="121"/>
      <c r="V50" s="13"/>
      <c r="W50" s="13"/>
      <c r="X50" s="13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"/>
      <c r="AJ50" s="14"/>
      <c r="AK50" s="14"/>
      <c r="AL50" s="40"/>
      <c r="CY50" s="95"/>
      <c r="CZ50" s="96"/>
      <c r="DA50" s="89">
        <f>IF((CZ53+CZ57+CZ61+CZ65)=0,PROPER(DA49),DA49)</f>
      </c>
      <c r="DB50" s="89"/>
      <c r="DC50" s="89"/>
      <c r="DD50" s="89"/>
      <c r="DE50" s="89"/>
      <c r="DF50" s="89">
        <f>CZ45+CZ49+CZ53</f>
        <v>0</v>
      </c>
      <c r="DG50" s="89"/>
      <c r="DH50" s="90"/>
      <c r="DI50" s="90"/>
      <c r="DJ50" s="90"/>
    </row>
    <row r="51" spans="2:128" s="19" customFormat="1" ht="12" customHeight="1">
      <c r="B51" s="46"/>
      <c r="C51" s="56"/>
      <c r="D51" s="56"/>
      <c r="E51" s="56"/>
      <c r="F51" s="56"/>
      <c r="G51" s="56"/>
      <c r="H51" s="56"/>
      <c r="I51" s="64"/>
      <c r="J51" s="64"/>
      <c r="K51" s="64"/>
      <c r="L51" s="64"/>
      <c r="M51" s="64"/>
      <c r="N51" s="64"/>
      <c r="O51" s="123" t="s">
        <v>13</v>
      </c>
      <c r="P51" s="123"/>
      <c r="Q51" s="123"/>
      <c r="R51" s="123"/>
      <c r="S51" s="123"/>
      <c r="T51" s="123"/>
      <c r="U51" s="123"/>
      <c r="V51" s="56"/>
      <c r="W51" s="13"/>
      <c r="X51" s="13"/>
      <c r="Y51" s="124" t="s">
        <v>14</v>
      </c>
      <c r="Z51" s="124"/>
      <c r="AA51" s="124"/>
      <c r="AB51" s="124"/>
      <c r="AC51" s="124"/>
      <c r="AD51" s="124"/>
      <c r="AE51" s="124"/>
      <c r="AF51" s="124"/>
      <c r="AG51" s="124"/>
      <c r="AH51" s="124"/>
      <c r="AI51" s="20"/>
      <c r="AJ51" s="20"/>
      <c r="AK51" s="20"/>
      <c r="AL51" s="40"/>
      <c r="CM51" s="109"/>
      <c r="CN51" s="109"/>
      <c r="CO51" s="109"/>
      <c r="CP51" s="109"/>
      <c r="CQ51" s="109"/>
      <c r="CR51" s="109"/>
      <c r="CS51" s="109"/>
      <c r="CT51" s="109"/>
      <c r="CU51" s="91"/>
      <c r="CV51" s="91"/>
      <c r="CW51" s="91"/>
      <c r="CX51" s="91"/>
      <c r="CY51" s="97"/>
      <c r="CZ51" s="96">
        <f>(CZ47-CZ49)/10</f>
        <v>0</v>
      </c>
      <c r="DA51" s="89"/>
      <c r="DB51" s="89"/>
      <c r="DC51" s="89"/>
      <c r="DD51" s="89"/>
      <c r="DE51" s="89"/>
      <c r="DF51" s="89" t="s">
        <v>38</v>
      </c>
      <c r="DG51" s="89"/>
      <c r="DH51" s="90"/>
      <c r="DI51" s="90"/>
      <c r="DJ51" s="90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</row>
    <row r="52" spans="2:128" s="19" customFormat="1" ht="12" customHeight="1">
      <c r="B52" s="4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22"/>
      <c r="V52" s="13"/>
      <c r="W52" s="13"/>
      <c r="X52" s="13"/>
      <c r="Y52" s="22"/>
      <c r="Z52" s="22"/>
      <c r="AA52" s="22"/>
      <c r="AB52" s="22"/>
      <c r="AC52" s="22"/>
      <c r="AD52" s="22"/>
      <c r="AE52" s="22"/>
      <c r="AF52" s="22"/>
      <c r="AG52" s="22"/>
      <c r="AH52" s="56"/>
      <c r="AI52" s="20"/>
      <c r="AJ52" s="20"/>
      <c r="AK52" s="20"/>
      <c r="AL52" s="40"/>
      <c r="CM52" s="109"/>
      <c r="CN52" s="109"/>
      <c r="CO52" s="109"/>
      <c r="CP52" s="109"/>
      <c r="CQ52" s="109"/>
      <c r="CR52" s="109"/>
      <c r="CS52" s="109"/>
      <c r="CT52" s="109"/>
      <c r="CU52" s="91"/>
      <c r="CV52" s="91"/>
      <c r="CW52" s="91"/>
      <c r="CX52" s="91"/>
      <c r="CY52" s="97"/>
      <c r="CZ52" s="96"/>
      <c r="DA52" s="89"/>
      <c r="DB52" s="89">
        <f>IF(CZ53=0,"",IF(CZ53=1,"сто ",IF(CZ53=2,"двести ",IF(CZ53=3,"триста ",IF(CZ53=4,"четыреста ",IF(CZ53=5,"пятьсот ",IF(CZ53=6,"шестьсот ",IF(CZ53=7,"семьсот "))))))))</f>
      </c>
      <c r="DC52" s="89"/>
      <c r="DD52" s="89"/>
      <c r="DE52" s="89"/>
      <c r="DF52" s="89" t="s">
        <v>39</v>
      </c>
      <c r="DG52" s="89"/>
      <c r="DH52" s="90"/>
      <c r="DI52" s="90"/>
      <c r="DJ52" s="90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</row>
    <row r="53" spans="2:114" ht="12" customHeight="1" thickBot="1"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9"/>
      <c r="CY53" s="95"/>
      <c r="CZ53" s="96">
        <f>CZ51-10*FLOOR(CZ51/10,1)</f>
        <v>0</v>
      </c>
      <c r="DA53" s="89">
        <f>IF(CZ53&lt;8,DB52,DB53)</f>
      </c>
      <c r="DB53" s="89" t="b">
        <f>IF(CZ53=8,"восемьсот ",IF(CZ53=9,"девятьсот "))</f>
        <v>0</v>
      </c>
      <c r="DC53" s="89"/>
      <c r="DD53" s="89"/>
      <c r="DE53" s="89">
        <f>IF(CZ45=1,DF51,IF(CZ45=2,DF52,IF(CZ45=3,DF52,IF(CZ45=4,DF52,IF(DF50=0,"",DF53)))))</f>
      </c>
      <c r="DF53" s="89" t="s">
        <v>40</v>
      </c>
      <c r="DG53" s="89"/>
      <c r="DH53" s="90"/>
      <c r="DI53" s="90"/>
      <c r="DJ53" s="90"/>
    </row>
    <row r="54" spans="103:114" ht="15" customHeight="1" thickBot="1">
      <c r="CY54" s="95"/>
      <c r="CZ54" s="96"/>
      <c r="DA54" s="89">
        <f>IF((CZ57+CZ61+CZ65)=0,PROPER(DA53),DA53)</f>
      </c>
      <c r="DB54" s="89"/>
      <c r="DC54" s="89"/>
      <c r="DD54" s="89"/>
      <c r="DE54" s="89"/>
      <c r="DF54" s="89"/>
      <c r="DG54" s="89"/>
      <c r="DH54" s="90"/>
      <c r="DI54" s="90"/>
      <c r="DJ54" s="90"/>
    </row>
    <row r="55" spans="2:114" ht="12" customHeight="1"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7"/>
      <c r="AT55" s="5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7"/>
      <c r="CY55" s="95"/>
      <c r="CZ55" s="96">
        <f>(CZ51-CZ53)/10</f>
        <v>0</v>
      </c>
      <c r="DA55" s="89"/>
      <c r="DB55" s="89"/>
      <c r="DC55" s="89"/>
      <c r="DD55" s="89"/>
      <c r="DE55" s="89"/>
      <c r="DF55" s="89"/>
      <c r="DG55" s="89"/>
      <c r="DH55" s="90"/>
      <c r="DI55" s="90"/>
      <c r="DJ55" s="90"/>
    </row>
    <row r="56" spans="2:114" ht="12" customHeight="1">
      <c r="B56" s="8"/>
      <c r="C56" s="67">
        <v>2</v>
      </c>
      <c r="D56" s="116" t="s">
        <v>45</v>
      </c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8"/>
      <c r="T56" s="114" t="s">
        <v>46</v>
      </c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"/>
      <c r="AT56" s="8"/>
      <c r="AU56" s="67">
        <v>1</v>
      </c>
      <c r="AV56" s="114" t="s">
        <v>8</v>
      </c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 t="s">
        <v>11</v>
      </c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"/>
      <c r="CY56" s="95"/>
      <c r="CZ56" s="96"/>
      <c r="DA56" s="89"/>
      <c r="DB56" s="89">
        <f>IF(CZ57=0,"",IF(CZ57=1,"один ",IF(CZ57=2,"два ",IF(CZ57=3,"три ",IF(CZ57=4,"четыре ",IF(CZ57=5,"пять ",IF(CZ57=6,"шесть ",IF(CZ57=7,"семь "))))))))</f>
      </c>
      <c r="DC56" s="89"/>
      <c r="DD56" s="89"/>
      <c r="DE56" s="89"/>
      <c r="DF56" s="89"/>
      <c r="DG56" s="89"/>
      <c r="DH56" s="90"/>
      <c r="DI56" s="90"/>
      <c r="DJ56" s="90"/>
    </row>
    <row r="57" spans="2:114" ht="12" customHeight="1">
      <c r="B57" s="8"/>
      <c r="C57" s="68">
        <v>1</v>
      </c>
      <c r="D57" s="115" t="s">
        <v>47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 t="s">
        <v>48</v>
      </c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"/>
      <c r="AT57" s="8"/>
      <c r="AU57" s="79">
        <v>1</v>
      </c>
      <c r="AV57" s="115" t="s">
        <v>53</v>
      </c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 t="s">
        <v>54</v>
      </c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"/>
      <c r="CY57" s="95"/>
      <c r="CZ57" s="96">
        <f>CZ55-10*FLOOR(CZ55/10,1)</f>
        <v>0</v>
      </c>
      <c r="DA57" s="89">
        <f>IF(CZ61=1,"",(IF(CZ57&lt;8,DB56,DB57)))</f>
      </c>
      <c r="DB57" s="89" t="b">
        <f>IF(CZ57=8,"восемь ",IF(CZ57=9,"девять "))</f>
        <v>0</v>
      </c>
      <c r="DC57" s="89"/>
      <c r="DD57" s="89"/>
      <c r="DE57" s="89"/>
      <c r="DF57" s="89"/>
      <c r="DG57" s="89"/>
      <c r="DH57" s="90"/>
      <c r="DI57" s="90"/>
      <c r="DJ57" s="90"/>
    </row>
    <row r="58" spans="2:114" ht="12" customHeight="1">
      <c r="B58" s="8"/>
      <c r="C58" s="69">
        <v>2</v>
      </c>
      <c r="D58" s="112" t="s">
        <v>49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 t="s">
        <v>50</v>
      </c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"/>
      <c r="AT58" s="8"/>
      <c r="AU58" s="80">
        <v>2</v>
      </c>
      <c r="AV58" s="112" t="s">
        <v>55</v>
      </c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 t="s">
        <v>56</v>
      </c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"/>
      <c r="CY58" s="95"/>
      <c r="CZ58" s="96"/>
      <c r="DA58" s="89">
        <f>IF((CZ61+CZ65)=0,PROPER(DA57),DA57)</f>
      </c>
      <c r="DB58" s="89"/>
      <c r="DC58" s="89"/>
      <c r="DD58" s="89"/>
      <c r="DE58" s="89"/>
      <c r="DF58" s="89"/>
      <c r="DG58" s="89"/>
      <c r="DH58" s="90"/>
      <c r="DI58" s="90"/>
      <c r="DJ58" s="90"/>
    </row>
    <row r="59" spans="2:114" ht="12" customHeight="1">
      <c r="B59" s="8"/>
      <c r="C59" s="69">
        <v>3</v>
      </c>
      <c r="D59" s="112" t="s">
        <v>51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 t="s">
        <v>52</v>
      </c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"/>
      <c r="AT59" s="8"/>
      <c r="AU59" s="80">
        <v>3</v>
      </c>
      <c r="AV59" s="112" t="s">
        <v>57</v>
      </c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"/>
      <c r="CY59" s="95"/>
      <c r="CZ59" s="96">
        <f>(CZ55-CZ57)/10</f>
        <v>0</v>
      </c>
      <c r="DA59" s="89"/>
      <c r="DB59" s="89"/>
      <c r="DC59" s="89"/>
      <c r="DD59" s="89"/>
      <c r="DE59" s="89"/>
      <c r="DF59" s="89"/>
      <c r="DG59" s="89"/>
      <c r="DH59" s="90"/>
      <c r="DI59" s="90"/>
      <c r="DJ59" s="90"/>
    </row>
    <row r="60" spans="2:114" ht="12" customHeight="1">
      <c r="B60" s="8"/>
      <c r="C60" s="69">
        <v>4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"/>
      <c r="AT60" s="8"/>
      <c r="AU60" s="80">
        <v>4</v>
      </c>
      <c r="AV60" s="112" t="s">
        <v>58</v>
      </c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 t="s">
        <v>59</v>
      </c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"/>
      <c r="CY60" s="95"/>
      <c r="CZ60" s="96"/>
      <c r="DA60" s="89"/>
      <c r="DB60" s="89">
        <f>IF(CZ61=0,"",IF(CZ61=1,"десять ",IF(CZ61=2,"двадцать ",IF(CZ61=3,"тридцать ",IF(CZ61=4,"сорок ",IF(CZ61=5,"пятьдесят ",IF(CZ61=6,"шестьдесят ",IF(CZ61=7,"семьдесят "))))))))</f>
      </c>
      <c r="DC60" s="89">
        <f>IF(CZ57&lt;8,DD60,DD61)</f>
      </c>
      <c r="DD60" s="89">
        <f>IF(CZ57=0,"",IF(CZ57=1,"одиннадцать ",IF(CZ57=2,"двенадцать ",IF(CZ57=3,"тринадцать ",IF(CZ57=4,"четырнадцать ",IF(CZ57=5,"пятнадцать ",IF(CZ57=6,"шестнадцать ",IF(CZ57=7,"семнадцать "))))))))</f>
      </c>
      <c r="DE60" s="89"/>
      <c r="DF60" s="89"/>
      <c r="DG60" s="89"/>
      <c r="DH60" s="90"/>
      <c r="DI60" s="90"/>
      <c r="DJ60" s="90"/>
    </row>
    <row r="61" spans="2:114" ht="12" customHeight="1">
      <c r="B61" s="8"/>
      <c r="C61" s="69">
        <v>5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"/>
      <c r="AT61" s="8"/>
      <c r="AU61" s="80">
        <v>5</v>
      </c>
      <c r="AV61" s="112" t="s">
        <v>60</v>
      </c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"/>
      <c r="CY61" s="95"/>
      <c r="CZ61" s="96">
        <f>CZ59-10*FLOOR(CZ59/10,1)</f>
        <v>0</v>
      </c>
      <c r="DA61" s="89">
        <f>IF(OR(CZ57=0,CZ61&lt;&gt;1),(IF(CZ61&lt;8,DB60,DB61)),DC60)</f>
      </c>
      <c r="DB61" s="89" t="b">
        <f>IF(CZ61=8,"восемьдесят ",IF(CZ61=9,"девяносто "))</f>
        <v>0</v>
      </c>
      <c r="DC61" s="89"/>
      <c r="DD61" s="89" t="b">
        <f>IF(CZ57=8,"восемнадцать ",IF(CZ57=9,"девятнадцать "))</f>
        <v>0</v>
      </c>
      <c r="DE61" s="89"/>
      <c r="DF61" s="89"/>
      <c r="DG61" s="89"/>
      <c r="DH61" s="90"/>
      <c r="DI61" s="90"/>
      <c r="DJ61" s="90"/>
    </row>
    <row r="62" spans="2:114" ht="12" customHeight="1">
      <c r="B62" s="8"/>
      <c r="C62" s="69">
        <v>6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"/>
      <c r="AT62" s="8"/>
      <c r="AU62" s="80">
        <v>6</v>
      </c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"/>
      <c r="CY62" s="95"/>
      <c r="CZ62" s="96"/>
      <c r="DA62" s="89">
        <f>IF(CZ65=0,PROPER(DA61),DA61)</f>
      </c>
      <c r="DB62" s="89"/>
      <c r="DC62" s="89"/>
      <c r="DD62" s="89"/>
      <c r="DE62" s="89"/>
      <c r="DF62" s="89">
        <f>CZ57+CZ61+CZ65</f>
        <v>0</v>
      </c>
      <c r="DG62" s="89"/>
      <c r="DH62" s="90"/>
      <c r="DI62" s="90"/>
      <c r="DJ62" s="90"/>
    </row>
    <row r="63" spans="2:114" ht="12" customHeight="1">
      <c r="B63" s="8"/>
      <c r="C63" s="69">
        <v>7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"/>
      <c r="AT63" s="8"/>
      <c r="AU63" s="80">
        <v>7</v>
      </c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"/>
      <c r="CY63" s="95"/>
      <c r="CZ63" s="96">
        <f>(CZ59-CZ61)/10</f>
        <v>0</v>
      </c>
      <c r="DA63" s="89"/>
      <c r="DB63" s="89"/>
      <c r="DC63" s="89"/>
      <c r="DD63" s="89"/>
      <c r="DE63" s="89"/>
      <c r="DF63" s="89" t="s">
        <v>41</v>
      </c>
      <c r="DG63" s="89"/>
      <c r="DH63" s="90"/>
      <c r="DI63" s="90"/>
      <c r="DJ63" s="90"/>
    </row>
    <row r="64" spans="2:114" ht="12" customHeight="1">
      <c r="B64" s="8"/>
      <c r="C64" s="69">
        <v>8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"/>
      <c r="AT64" s="8"/>
      <c r="AU64" s="80">
        <v>8</v>
      </c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"/>
      <c r="CY64" s="95"/>
      <c r="CZ64" s="96"/>
      <c r="DA64" s="89"/>
      <c r="DB64" s="89">
        <f>IF(CZ65=0,"",IF(CZ65=1,"сто ",IF(CZ65=2,"двести ",IF(CZ65=3,"триста ",IF(CZ65=4,"четыреста ",IF(CZ65=5,"пятьсот ",IF(CZ65=6,"шестьсот ",IF(CZ65=7,"семьсот "))))))))</f>
      </c>
      <c r="DC64" s="89"/>
      <c r="DD64" s="89"/>
      <c r="DE64" s="89"/>
      <c r="DF64" s="89" t="s">
        <v>42</v>
      </c>
      <c r="DG64" s="89"/>
      <c r="DH64" s="90"/>
      <c r="DI64" s="90"/>
      <c r="DJ64" s="90"/>
    </row>
    <row r="65" spans="2:114" ht="12" customHeight="1">
      <c r="B65" s="8"/>
      <c r="C65" s="69">
        <v>9</v>
      </c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"/>
      <c r="AT65" s="8"/>
      <c r="AU65" s="80">
        <v>9</v>
      </c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"/>
      <c r="CY65" s="95"/>
      <c r="CZ65" s="96">
        <f>CZ63-10*FLOOR(CZ63/10,1)</f>
        <v>0</v>
      </c>
      <c r="DA65" s="89">
        <f>IF(CZ65&lt;8,DB64,DB65)</f>
      </c>
      <c r="DB65" s="89" t="b">
        <f>IF(CZ65=8,"восемьсот ",IF(CZ65=9,"девятьсот "))</f>
        <v>0</v>
      </c>
      <c r="DC65" s="89"/>
      <c r="DD65" s="89"/>
      <c r="DE65" s="89">
        <f>IF(CZ57=1,DF63,IF(CZ57=2,DF64,IF(CZ57=3,DF64,IF(CZ57=4,DF64,IF(DF62=0,"",DF65)))))</f>
      </c>
      <c r="DF65" s="89" t="s">
        <v>43</v>
      </c>
      <c r="DG65" s="89"/>
      <c r="DH65" s="90"/>
      <c r="DI65" s="90"/>
      <c r="DJ65" s="90"/>
    </row>
    <row r="66" spans="2:114" ht="12" customHeight="1">
      <c r="B66" s="8"/>
      <c r="C66" s="69">
        <v>10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"/>
      <c r="AT66" s="8"/>
      <c r="AU66" s="80">
        <v>10</v>
      </c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"/>
      <c r="CY66" s="95"/>
      <c r="CZ66" s="96"/>
      <c r="DA66" s="89">
        <f>IF(CZ65&lt;&gt;0,PROPER(DA65),"")</f>
      </c>
      <c r="DB66" s="89"/>
      <c r="DC66" s="89"/>
      <c r="DD66" s="89"/>
      <c r="DE66" s="89"/>
      <c r="DF66" s="89"/>
      <c r="DG66" s="89"/>
      <c r="DH66" s="90"/>
      <c r="DI66" s="90"/>
      <c r="DJ66" s="90"/>
    </row>
    <row r="67" spans="2:114" ht="12" customHeight="1">
      <c r="B67" s="8"/>
      <c r="C67" s="69">
        <v>11</v>
      </c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"/>
      <c r="AT67" s="8"/>
      <c r="AU67" s="80">
        <v>11</v>
      </c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"/>
      <c r="CY67" s="95"/>
      <c r="CZ67" s="96"/>
      <c r="DA67" s="89"/>
      <c r="DB67" s="89"/>
      <c r="DC67" s="89"/>
      <c r="DD67" s="89"/>
      <c r="DE67" s="89"/>
      <c r="DF67" s="89"/>
      <c r="DG67" s="89"/>
      <c r="DH67" s="90"/>
      <c r="DI67" s="90"/>
      <c r="DJ67" s="90"/>
    </row>
    <row r="68" spans="2:114" ht="12" customHeight="1">
      <c r="B68" s="8"/>
      <c r="C68" s="69">
        <v>12</v>
      </c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"/>
      <c r="AT68" s="8"/>
      <c r="AU68" s="80">
        <v>12</v>
      </c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"/>
      <c r="CY68" s="95"/>
      <c r="CZ68" s="96"/>
      <c r="DA68" s="89"/>
      <c r="DB68" s="89"/>
      <c r="DC68" s="89"/>
      <c r="DD68" s="89"/>
      <c r="DE68" s="89"/>
      <c r="DF68" s="89"/>
      <c r="DG68" s="89"/>
      <c r="DH68" s="90"/>
      <c r="DI68" s="90"/>
      <c r="DJ68" s="90"/>
    </row>
    <row r="69" spans="2:114" ht="12" customHeight="1">
      <c r="B69" s="8"/>
      <c r="C69" s="69">
        <v>13</v>
      </c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"/>
      <c r="AT69" s="8"/>
      <c r="AU69" s="80">
        <v>13</v>
      </c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"/>
      <c r="CY69" s="95"/>
      <c r="CZ69" s="96"/>
      <c r="DA69" s="92"/>
      <c r="DB69" s="89"/>
      <c r="DC69" s="89"/>
      <c r="DD69" s="89"/>
      <c r="DE69" s="89"/>
      <c r="DF69" s="89"/>
      <c r="DG69" s="89"/>
      <c r="DH69" s="90"/>
      <c r="DI69" s="90"/>
      <c r="DJ69" s="90"/>
    </row>
    <row r="70" spans="2:114" ht="12" customHeight="1">
      <c r="B70" s="8"/>
      <c r="C70" s="69">
        <v>14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"/>
      <c r="AT70" s="8"/>
      <c r="AU70" s="80">
        <v>14</v>
      </c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"/>
      <c r="CY70" s="95"/>
      <c r="CZ70" s="96"/>
      <c r="DA70" s="93" t="str">
        <f>CONCATENATE(DA66,DA62,DA58,DE65,DA54,DA50,DA46,DE53,DA42,DA38,DA34)</f>
        <v>Пятьсот </v>
      </c>
      <c r="DB70" s="89"/>
      <c r="DC70" s="89"/>
      <c r="DD70" s="89"/>
      <c r="DE70" s="89"/>
      <c r="DF70" s="89"/>
      <c r="DG70" s="89"/>
      <c r="DH70" s="90"/>
      <c r="DI70" s="90"/>
      <c r="DJ70" s="90"/>
    </row>
    <row r="71" spans="2:114" ht="12" customHeight="1">
      <c r="B71" s="8"/>
      <c r="C71" s="69">
        <v>15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"/>
      <c r="AT71" s="8"/>
      <c r="AU71" s="80">
        <v>15</v>
      </c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"/>
      <c r="CY71" s="95"/>
      <c r="CZ71" s="96"/>
      <c r="DA71" s="89"/>
      <c r="DB71" s="89"/>
      <c r="DC71" s="89"/>
      <c r="DD71" s="89"/>
      <c r="DE71" s="89"/>
      <c r="DF71" s="89"/>
      <c r="DG71" s="89"/>
      <c r="DH71" s="90"/>
      <c r="DI71" s="90"/>
      <c r="DJ71" s="90"/>
    </row>
    <row r="72" spans="2:114" ht="12" customHeight="1">
      <c r="B72" s="8"/>
      <c r="C72" s="69">
        <v>16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"/>
      <c r="AT72" s="8"/>
      <c r="AU72" s="80">
        <v>16</v>
      </c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"/>
      <c r="CY72" s="95"/>
      <c r="CZ72" s="96"/>
      <c r="DA72" s="89">
        <f>LEN(DA70)</f>
        <v>8</v>
      </c>
      <c r="DB72" s="89"/>
      <c r="DC72" s="89"/>
      <c r="DD72" s="89"/>
      <c r="DE72" s="89"/>
      <c r="DF72" s="89"/>
      <c r="DG72" s="89"/>
      <c r="DH72" s="90"/>
      <c r="DI72" s="90"/>
      <c r="DJ72" s="90"/>
    </row>
    <row r="73" spans="2:114" ht="12" customHeight="1">
      <c r="B73" s="8"/>
      <c r="C73" s="69">
        <v>17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"/>
      <c r="AT73" s="8"/>
      <c r="AU73" s="80">
        <v>17</v>
      </c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"/>
      <c r="CY73" s="95"/>
      <c r="CZ73" s="96"/>
      <c r="DA73" s="89"/>
      <c r="DB73" s="89"/>
      <c r="DC73" s="89"/>
      <c r="DD73" s="89"/>
      <c r="DE73" s="89"/>
      <c r="DF73" s="89"/>
      <c r="DG73" s="89"/>
      <c r="DH73" s="90"/>
      <c r="DI73" s="90"/>
      <c r="DJ73" s="90"/>
    </row>
    <row r="74" spans="2:114" ht="12" customHeight="1">
      <c r="B74" s="8"/>
      <c r="C74" s="69">
        <v>18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"/>
      <c r="AT74" s="8"/>
      <c r="AU74" s="80">
        <v>18</v>
      </c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"/>
      <c r="CY74" s="95"/>
      <c r="CZ74" s="96"/>
      <c r="DA74" s="89" t="e">
        <f>FIND(" ",DA70,60)</f>
        <v>#VALUE!</v>
      </c>
      <c r="DB74" s="89"/>
      <c r="DC74" s="89"/>
      <c r="DD74" s="89"/>
      <c r="DE74" s="89"/>
      <c r="DF74" s="89"/>
      <c r="DG74" s="89"/>
      <c r="DH74" s="90"/>
      <c r="DI74" s="90"/>
      <c r="DJ74" s="90"/>
    </row>
    <row r="75" spans="2:114" ht="12" customHeight="1">
      <c r="B75" s="8"/>
      <c r="C75" s="69">
        <v>19</v>
      </c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"/>
      <c r="AT75" s="8"/>
      <c r="AU75" s="80">
        <v>19</v>
      </c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"/>
      <c r="CY75" s="95"/>
      <c r="CZ75" s="96"/>
      <c r="DA75" s="89"/>
      <c r="DB75" s="89"/>
      <c r="DC75" s="89"/>
      <c r="DD75" s="89"/>
      <c r="DE75" s="89"/>
      <c r="DF75" s="89"/>
      <c r="DG75" s="89"/>
      <c r="DH75" s="90"/>
      <c r="DI75" s="90"/>
      <c r="DJ75" s="90"/>
    </row>
    <row r="76" spans="2:114" ht="12" customHeight="1">
      <c r="B76" s="8"/>
      <c r="C76" s="69">
        <v>20</v>
      </c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"/>
      <c r="AT76" s="8"/>
      <c r="AU76" s="81">
        <v>20</v>
      </c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"/>
      <c r="CY76" s="95"/>
      <c r="CZ76" s="96"/>
      <c r="DA76" s="94" t="str">
        <f>IF(DA72&lt;50,DA70,LEFT(DA70,DA74))</f>
        <v>Пятьсот </v>
      </c>
      <c r="DB76" s="89"/>
      <c r="DC76" s="89"/>
      <c r="DD76" s="89"/>
      <c r="DE76" s="89"/>
      <c r="DF76" s="89"/>
      <c r="DG76" s="89"/>
      <c r="DH76" s="90"/>
      <c r="DI76" s="90"/>
      <c r="DJ76" s="90"/>
    </row>
    <row r="77" spans="2:104" ht="12" customHeight="1" thickBot="1">
      <c r="B77" s="8"/>
      <c r="C77" s="69">
        <v>21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"/>
      <c r="AT77" s="82"/>
      <c r="AU77" s="83"/>
      <c r="AV77" s="83"/>
      <c r="AW77" s="83"/>
      <c r="AX77" s="83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5"/>
      <c r="CY77" s="95"/>
      <c r="CZ77" s="95"/>
    </row>
    <row r="78" spans="2:104" ht="12" customHeight="1">
      <c r="B78" s="8"/>
      <c r="C78" s="69">
        <v>22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"/>
      <c r="CY78" s="95"/>
      <c r="CZ78" s="95"/>
    </row>
    <row r="79" spans="2:104" ht="12" customHeight="1">
      <c r="B79" s="8"/>
      <c r="C79" s="69">
        <v>23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"/>
      <c r="CY79" s="95"/>
      <c r="CZ79" s="95"/>
    </row>
    <row r="80" spans="2:104" ht="12" customHeight="1">
      <c r="B80" s="8"/>
      <c r="C80" s="69">
        <v>24</v>
      </c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"/>
      <c r="CY80" s="95"/>
      <c r="CZ80" s="95"/>
    </row>
    <row r="81" spans="2:104" ht="12" customHeight="1">
      <c r="B81" s="8"/>
      <c r="C81" s="69">
        <v>25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"/>
      <c r="CY81" s="95"/>
      <c r="CZ81" s="95"/>
    </row>
    <row r="82" spans="2:104" ht="12" customHeight="1">
      <c r="B82" s="8"/>
      <c r="C82" s="69">
        <v>26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"/>
      <c r="CY82" s="95"/>
      <c r="CZ82" s="95"/>
    </row>
    <row r="83" spans="2:104" ht="12" customHeight="1">
      <c r="B83" s="8"/>
      <c r="C83" s="69">
        <v>27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"/>
      <c r="CY83" s="95"/>
      <c r="CZ83" s="95"/>
    </row>
    <row r="84" spans="2:104" ht="12" customHeight="1">
      <c r="B84" s="8"/>
      <c r="C84" s="69">
        <v>28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"/>
      <c r="CY84" s="95"/>
      <c r="CZ84" s="95"/>
    </row>
    <row r="85" spans="2:44" ht="12" customHeight="1">
      <c r="B85" s="8"/>
      <c r="C85" s="69">
        <v>29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"/>
    </row>
    <row r="86" spans="2:44" ht="12" customHeight="1">
      <c r="B86" s="8"/>
      <c r="C86" s="69">
        <v>30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"/>
    </row>
    <row r="87" spans="2:44" ht="12" customHeight="1">
      <c r="B87" s="8"/>
      <c r="C87" s="69">
        <v>31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"/>
    </row>
    <row r="88" spans="2:44" ht="12" customHeight="1">
      <c r="B88" s="8"/>
      <c r="C88" s="69">
        <v>32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"/>
    </row>
    <row r="89" spans="2:44" ht="12" customHeight="1">
      <c r="B89" s="8"/>
      <c r="C89" s="69">
        <v>33</v>
      </c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"/>
    </row>
    <row r="90" spans="2:44" ht="12" customHeight="1">
      <c r="B90" s="8"/>
      <c r="C90" s="69">
        <v>34</v>
      </c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"/>
    </row>
    <row r="91" spans="2:44" ht="12" customHeight="1">
      <c r="B91" s="8"/>
      <c r="C91" s="69">
        <v>35</v>
      </c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"/>
    </row>
    <row r="92" spans="2:44" ht="12" customHeight="1">
      <c r="B92" s="8"/>
      <c r="C92" s="69">
        <v>36</v>
      </c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"/>
    </row>
    <row r="93" spans="2:44" ht="12" customHeight="1">
      <c r="B93" s="8"/>
      <c r="C93" s="69">
        <v>37</v>
      </c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"/>
    </row>
    <row r="94" spans="2:44" ht="12" customHeight="1">
      <c r="B94" s="8"/>
      <c r="C94" s="69">
        <v>38</v>
      </c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"/>
    </row>
    <row r="95" spans="2:44" ht="12" customHeight="1">
      <c r="B95" s="70"/>
      <c r="C95" s="69">
        <v>39</v>
      </c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71"/>
    </row>
    <row r="96" spans="2:44" ht="12" customHeight="1">
      <c r="B96" s="8"/>
      <c r="C96" s="69">
        <v>40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"/>
    </row>
    <row r="97" spans="2:44" ht="12" customHeight="1">
      <c r="B97" s="70"/>
      <c r="C97" s="69">
        <v>41</v>
      </c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71"/>
    </row>
    <row r="98" spans="2:44" ht="12" customHeight="1">
      <c r="B98" s="70"/>
      <c r="C98" s="69">
        <v>42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71"/>
    </row>
    <row r="99" spans="2:44" ht="12" customHeight="1">
      <c r="B99" s="70"/>
      <c r="C99" s="69">
        <v>43</v>
      </c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71"/>
    </row>
    <row r="100" spans="2:44" ht="12" customHeight="1">
      <c r="B100" s="70"/>
      <c r="C100" s="72">
        <v>44</v>
      </c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71"/>
    </row>
    <row r="101" spans="2:44" ht="12" customHeight="1" thickBot="1"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5"/>
      <c r="N101" s="76"/>
      <c r="O101" s="76"/>
      <c r="P101" s="76"/>
      <c r="Q101" s="76"/>
      <c r="R101" s="76"/>
      <c r="S101" s="76"/>
      <c r="T101" s="75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7"/>
    </row>
  </sheetData>
  <sheetProtection/>
  <mergeCells count="174">
    <mergeCell ref="O51:U51"/>
    <mergeCell ref="Y50:AH50"/>
    <mergeCell ref="Y51:AH51"/>
    <mergeCell ref="F30:AK30"/>
    <mergeCell ref="F31:AK31"/>
    <mergeCell ref="O50:U50"/>
    <mergeCell ref="O45:U45"/>
    <mergeCell ref="O46:U46"/>
    <mergeCell ref="C36:AK36"/>
    <mergeCell ref="C37:AK37"/>
    <mergeCell ref="B1:AL1"/>
    <mergeCell ref="B2:CK2"/>
    <mergeCell ref="AF27:AK28"/>
    <mergeCell ref="Z20:AC20"/>
    <mergeCell ref="Q19:U19"/>
    <mergeCell ref="H32:AK32"/>
    <mergeCell ref="AF23:AK26"/>
    <mergeCell ref="C16:AK16"/>
    <mergeCell ref="C15:AK15"/>
    <mergeCell ref="C20:M20"/>
    <mergeCell ref="C23:H26"/>
    <mergeCell ref="E35:AK35"/>
    <mergeCell ref="I27:K28"/>
    <mergeCell ref="L27:Q28"/>
    <mergeCell ref="F34:AK34"/>
    <mergeCell ref="I23:K26"/>
    <mergeCell ref="L23:Q26"/>
    <mergeCell ref="C27:H28"/>
    <mergeCell ref="R23:AE26"/>
    <mergeCell ref="R27:AE28"/>
    <mergeCell ref="Y42:AH42"/>
    <mergeCell ref="O42:U42"/>
    <mergeCell ref="Y41:AH41"/>
    <mergeCell ref="O41:U41"/>
    <mergeCell ref="H38:AK38"/>
    <mergeCell ref="G48:AK48"/>
    <mergeCell ref="G49:AK49"/>
    <mergeCell ref="O43:U43"/>
    <mergeCell ref="Y43:AH43"/>
    <mergeCell ref="O44:U44"/>
    <mergeCell ref="Y44:AH44"/>
    <mergeCell ref="D58:S58"/>
    <mergeCell ref="T58:AQ58"/>
    <mergeCell ref="D59:S59"/>
    <mergeCell ref="T59:AQ59"/>
    <mergeCell ref="D56:S56"/>
    <mergeCell ref="T56:AQ56"/>
    <mergeCell ref="D57:S57"/>
    <mergeCell ref="T57:AQ57"/>
    <mergeCell ref="D62:S62"/>
    <mergeCell ref="T62:AQ62"/>
    <mergeCell ref="D63:S63"/>
    <mergeCell ref="T63:AQ63"/>
    <mergeCell ref="D60:S60"/>
    <mergeCell ref="T60:AQ60"/>
    <mergeCell ref="D61:S61"/>
    <mergeCell ref="T61:AQ61"/>
    <mergeCell ref="D66:S66"/>
    <mergeCell ref="T66:AQ66"/>
    <mergeCell ref="D67:S67"/>
    <mergeCell ref="T67:AQ67"/>
    <mergeCell ref="D64:S64"/>
    <mergeCell ref="T64:AQ64"/>
    <mergeCell ref="D65:S65"/>
    <mergeCell ref="T65:AQ65"/>
    <mergeCell ref="D70:S70"/>
    <mergeCell ref="T70:AQ70"/>
    <mergeCell ref="D71:S71"/>
    <mergeCell ref="T71:AQ71"/>
    <mergeCell ref="D68:S68"/>
    <mergeCell ref="T68:AQ68"/>
    <mergeCell ref="D69:S69"/>
    <mergeCell ref="T69:AQ69"/>
    <mergeCell ref="D74:S74"/>
    <mergeCell ref="T74:AQ74"/>
    <mergeCell ref="D75:S75"/>
    <mergeCell ref="T75:AQ75"/>
    <mergeCell ref="D72:S72"/>
    <mergeCell ref="T72:AQ72"/>
    <mergeCell ref="D73:S73"/>
    <mergeCell ref="T73:AQ73"/>
    <mergeCell ref="D78:S78"/>
    <mergeCell ref="T78:AQ78"/>
    <mergeCell ref="D79:S79"/>
    <mergeCell ref="T79:AQ79"/>
    <mergeCell ref="D76:S76"/>
    <mergeCell ref="T76:AQ76"/>
    <mergeCell ref="D77:S77"/>
    <mergeCell ref="T77:AQ77"/>
    <mergeCell ref="D82:S82"/>
    <mergeCell ref="T82:AQ82"/>
    <mergeCell ref="D83:S83"/>
    <mergeCell ref="T83:AQ83"/>
    <mergeCell ref="D80:S80"/>
    <mergeCell ref="T80:AQ80"/>
    <mergeCell ref="D81:S81"/>
    <mergeCell ref="T81:AQ81"/>
    <mergeCell ref="D86:S86"/>
    <mergeCell ref="T86:AQ86"/>
    <mergeCell ref="D87:S87"/>
    <mergeCell ref="T87:AQ87"/>
    <mergeCell ref="D84:S84"/>
    <mergeCell ref="T84:AQ84"/>
    <mergeCell ref="D85:S85"/>
    <mergeCell ref="T85:AQ85"/>
    <mergeCell ref="D90:S90"/>
    <mergeCell ref="T90:AQ90"/>
    <mergeCell ref="D91:S91"/>
    <mergeCell ref="T91:AQ91"/>
    <mergeCell ref="D88:S88"/>
    <mergeCell ref="T88:AQ88"/>
    <mergeCell ref="D89:S89"/>
    <mergeCell ref="T89:AQ89"/>
    <mergeCell ref="D94:S94"/>
    <mergeCell ref="T94:AQ94"/>
    <mergeCell ref="D95:S95"/>
    <mergeCell ref="T95:AQ95"/>
    <mergeCell ref="D92:S92"/>
    <mergeCell ref="T92:AQ92"/>
    <mergeCell ref="D93:S93"/>
    <mergeCell ref="T93:AQ93"/>
    <mergeCell ref="D99:S99"/>
    <mergeCell ref="T99:AQ99"/>
    <mergeCell ref="D96:S96"/>
    <mergeCell ref="T96:AQ96"/>
    <mergeCell ref="D97:S97"/>
    <mergeCell ref="T97:AQ97"/>
    <mergeCell ref="AN4:BM9"/>
    <mergeCell ref="AV56:BF56"/>
    <mergeCell ref="BG56:BZ56"/>
    <mergeCell ref="AV57:BF57"/>
    <mergeCell ref="BG57:BZ57"/>
    <mergeCell ref="AV58:BF58"/>
    <mergeCell ref="BG58:BZ58"/>
    <mergeCell ref="BG59:BZ59"/>
    <mergeCell ref="AV60:BF60"/>
    <mergeCell ref="BG60:BZ60"/>
    <mergeCell ref="AV61:BF61"/>
    <mergeCell ref="BG61:BZ61"/>
    <mergeCell ref="D100:S100"/>
    <mergeCell ref="T100:AQ100"/>
    <mergeCell ref="AV59:BF59"/>
    <mergeCell ref="D98:S98"/>
    <mergeCell ref="T98:AQ98"/>
    <mergeCell ref="AV64:BF64"/>
    <mergeCell ref="BG64:BZ64"/>
    <mergeCell ref="AV65:BF65"/>
    <mergeCell ref="BG65:BZ65"/>
    <mergeCell ref="AV62:BF62"/>
    <mergeCell ref="BG62:BZ62"/>
    <mergeCell ref="AV63:BF63"/>
    <mergeCell ref="BG63:BZ63"/>
    <mergeCell ref="AV68:BF68"/>
    <mergeCell ref="BG68:BZ68"/>
    <mergeCell ref="AV69:BF69"/>
    <mergeCell ref="BG69:BZ69"/>
    <mergeCell ref="AV66:BF66"/>
    <mergeCell ref="BG66:BZ66"/>
    <mergeCell ref="AV67:BF67"/>
    <mergeCell ref="BG67:BZ67"/>
    <mergeCell ref="AV72:BF72"/>
    <mergeCell ref="BG72:BZ72"/>
    <mergeCell ref="AV73:BF73"/>
    <mergeCell ref="BG73:BZ73"/>
    <mergeCell ref="AV70:BF70"/>
    <mergeCell ref="BG70:BZ70"/>
    <mergeCell ref="AV71:BF71"/>
    <mergeCell ref="BG71:BZ71"/>
    <mergeCell ref="AV76:BF76"/>
    <mergeCell ref="BG76:BZ76"/>
    <mergeCell ref="AV74:BF74"/>
    <mergeCell ref="BG74:BZ74"/>
    <mergeCell ref="AV75:BF75"/>
    <mergeCell ref="BG75:BZ75"/>
  </mergeCells>
  <dataValidations count="3">
    <dataValidation type="list" allowBlank="1" showInputMessage="1" showErrorMessage="1" sqref="I27:K28">
      <formula1>$AO$23:$AO$26</formula1>
    </dataValidation>
    <dataValidation type="list" allowBlank="1" showInputMessage="1" showErrorMessage="1" sqref="C56">
      <formula1>$C$57:$C$100</formula1>
    </dataValidation>
    <dataValidation type="list" allowBlank="1" showInputMessage="1" showErrorMessage="1" sqref="AU56">
      <formula1>$AU$57:$AU$76</formula1>
    </dataValidation>
  </dataValidations>
  <hyperlinks>
    <hyperlink ref="B2:CK2" location="'Инструкция '!A1" display="Перейти к Инструкции по заполнению формы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BA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24" customWidth="1"/>
    <col min="3" max="3" width="108.625" style="24" customWidth="1"/>
    <col min="4" max="16384" width="2.75390625" style="24" customWidth="1"/>
  </cols>
  <sheetData>
    <row r="1" spans="2:53" s="1" customFormat="1" ht="15" customHeight="1">
      <c r="B1" s="141" t="s">
        <v>72</v>
      </c>
      <c r="C1" s="141"/>
      <c r="D1" s="14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2:3" ht="15" customHeight="1" thickBot="1">
      <c r="B2" s="142" t="s">
        <v>1</v>
      </c>
      <c r="C2" s="142"/>
    </row>
    <row r="3" spans="2:4" ht="10.5">
      <c r="B3" s="25"/>
      <c r="C3" s="26"/>
      <c r="D3" s="27"/>
    </row>
    <row r="4" spans="2:4" ht="12" customHeight="1">
      <c r="B4" s="28"/>
      <c r="C4" s="29" t="s">
        <v>2</v>
      </c>
      <c r="D4" s="30"/>
    </row>
    <row r="5" spans="2:4" ht="10.5" customHeight="1">
      <c r="B5" s="28"/>
      <c r="C5" s="143" t="s">
        <v>19</v>
      </c>
      <c r="D5" s="30"/>
    </row>
    <row r="6" spans="2:4" ht="10.5" customHeight="1">
      <c r="B6" s="28"/>
      <c r="C6" s="143"/>
      <c r="D6" s="30"/>
    </row>
    <row r="7" spans="2:4" ht="10.5" customHeight="1">
      <c r="B7" s="28"/>
      <c r="C7" s="143"/>
      <c r="D7" s="30"/>
    </row>
    <row r="8" spans="2:4" ht="10.5" customHeight="1">
      <c r="B8" s="28"/>
      <c r="C8" s="143"/>
      <c r="D8" s="30"/>
    </row>
    <row r="9" spans="2:4" ht="12" customHeight="1">
      <c r="B9" s="28"/>
      <c r="C9" s="31"/>
      <c r="D9" s="30"/>
    </row>
    <row r="10" spans="2:4" ht="10.5">
      <c r="B10" s="28"/>
      <c r="C10" s="31"/>
      <c r="D10" s="30"/>
    </row>
    <row r="11" spans="2:4" ht="12" customHeight="1">
      <c r="B11" s="28"/>
      <c r="C11" s="36" t="s">
        <v>0</v>
      </c>
      <c r="D11" s="144"/>
    </row>
    <row r="12" spans="2:4" ht="12" customHeight="1">
      <c r="B12" s="28"/>
      <c r="C12" s="58" t="s">
        <v>73</v>
      </c>
      <c r="D12" s="144"/>
    </row>
    <row r="13" spans="2:4" ht="12" customHeight="1">
      <c r="B13" s="28"/>
      <c r="C13" s="36"/>
      <c r="D13" s="32"/>
    </row>
    <row r="14" spans="2:4" ht="12" customHeight="1">
      <c r="B14" s="28"/>
      <c r="C14" s="51"/>
      <c r="D14" s="30"/>
    </row>
    <row r="15" spans="2:4" ht="38.25" customHeight="1">
      <c r="B15" s="28"/>
      <c r="C15" s="59" t="s">
        <v>74</v>
      </c>
      <c r="D15" s="30"/>
    </row>
    <row r="16" spans="2:4" ht="10.5">
      <c r="B16" s="28"/>
      <c r="C16" s="60" t="s">
        <v>75</v>
      </c>
      <c r="D16" s="30"/>
    </row>
    <row r="17" spans="2:4" ht="21">
      <c r="B17" s="28"/>
      <c r="C17" s="60" t="s">
        <v>76</v>
      </c>
      <c r="D17" s="30"/>
    </row>
    <row r="18" spans="2:4" ht="10.5">
      <c r="B18" s="28"/>
      <c r="C18" s="60" t="s">
        <v>27</v>
      </c>
      <c r="D18" s="30"/>
    </row>
    <row r="19" spans="2:4" ht="52.5">
      <c r="B19" s="28"/>
      <c r="C19" s="59" t="s">
        <v>77</v>
      </c>
      <c r="D19" s="30"/>
    </row>
    <row r="20" spans="2:4" ht="10.5">
      <c r="B20" s="28"/>
      <c r="C20" s="60" t="s">
        <v>78</v>
      </c>
      <c r="D20" s="30"/>
    </row>
    <row r="21" spans="2:4" ht="10.5">
      <c r="B21" s="28"/>
      <c r="C21" s="60" t="s">
        <v>28</v>
      </c>
      <c r="D21" s="30"/>
    </row>
    <row r="22" spans="2:4" ht="52.5">
      <c r="B22" s="28"/>
      <c r="C22" s="59" t="s">
        <v>79</v>
      </c>
      <c r="D22" s="30"/>
    </row>
    <row r="23" spans="2:4" ht="25.5" customHeight="1">
      <c r="B23" s="28"/>
      <c r="C23" s="60" t="s">
        <v>20</v>
      </c>
      <c r="D23" s="30"/>
    </row>
    <row r="24" spans="2:4" ht="12" customHeight="1">
      <c r="B24" s="28"/>
      <c r="C24" s="53"/>
      <c r="D24" s="50"/>
    </row>
    <row r="25" spans="2:4" ht="12" customHeight="1">
      <c r="B25" s="28"/>
      <c r="C25" s="52"/>
      <c r="D25" s="30"/>
    </row>
    <row r="26" spans="2:4" ht="11.25" thickBot="1">
      <c r="B26" s="33"/>
      <c r="C26" s="34"/>
      <c r="D26" s="35"/>
    </row>
  </sheetData>
  <sheetProtection/>
  <mergeCells count="4">
    <mergeCell ref="B1:D1"/>
    <mergeCell ref="B2:C2"/>
    <mergeCell ref="C5:C8"/>
    <mergeCell ref="D11:D12"/>
  </mergeCells>
  <hyperlinks>
    <hyperlink ref="B2:C2" location="'КО-2в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2016-07-06T08:31:59Z</cp:lastPrinted>
  <dcterms:created xsi:type="dcterms:W3CDTF">2003-10-18T11:05:50Z</dcterms:created>
  <dcterms:modified xsi:type="dcterms:W3CDTF">2021-03-17T08:46:59Z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