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Платежное требование" sheetId="1" r:id="rId1"/>
    <sheet name="Реестр" sheetId="2" r:id="rId2"/>
    <sheet name="Лист1" sheetId="3" state="hidden" r:id="rId3"/>
  </sheets>
  <definedNames>
    <definedName name="вал">'Платежное требование'!$CL$7</definedName>
    <definedName name="едвал">'Платежное требование'!$DQ$7</definedName>
    <definedName name="_xlnm.Print_Area" localSheetId="0">'Платежное требование'!$C$3:$DJ$40</definedName>
    <definedName name="_xlnm.Print_Area" localSheetId="1">'Реестр'!$C$3:$I$104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DC3" authorId="0">
      <text>
        <r>
          <rPr>
            <b/>
            <sz val="8"/>
            <rFont val="Tahoma"/>
            <family val="2"/>
          </rPr>
          <t>Приложение 3</t>
        </r>
        <r>
          <rPr>
            <sz val="8"/>
            <rFont val="Tahoma"/>
            <family val="2"/>
          </rPr>
          <t xml:space="preserve">
к Инструкции
о банковском переводе Постановление от 29.03.2001 № 66</t>
        </r>
      </text>
    </comment>
    <comment ref="DM7" authorId="0">
      <text>
        <r>
          <rPr>
            <b/>
            <sz val="8"/>
            <rFont val="Tahoma"/>
            <family val="0"/>
          </rPr>
          <t>из раскрывающегося списка необходимо выбрать код валюты</t>
        </r>
      </text>
    </comment>
    <comment ref="DM18" authorId="0">
      <text>
        <r>
          <rPr>
            <b/>
            <sz val="8"/>
            <rFont val="Tahoma"/>
            <family val="0"/>
          </rPr>
          <t>из раскрывающегося списка необходимо выбрать ставку НДС</t>
        </r>
      </text>
    </comment>
    <comment ref="DM23" authorId="0">
      <text>
        <r>
          <rPr>
            <b/>
            <sz val="8"/>
            <rFont val="Tahoma"/>
            <family val="0"/>
          </rPr>
          <t>Если Вам необходимо использовать другие ставки, впишите их в данную ячейку</t>
        </r>
      </text>
    </comment>
    <comment ref="DM24" authorId="0">
      <text>
        <r>
          <rPr>
            <b/>
            <sz val="8"/>
            <rFont val="Tahoma"/>
            <family val="0"/>
          </rPr>
          <t>Если Вам необходимо использовать другие ставки, впишите их в данную ячейку</t>
        </r>
      </text>
    </comment>
  </commentList>
</comments>
</file>

<file path=xl/comments2.xml><?xml version="1.0" encoding="utf-8"?>
<comments xmlns="http://schemas.openxmlformats.org/spreadsheetml/2006/main">
  <authors>
    <author>bondar</author>
    <author>shimanovich</author>
  </authors>
  <commentList>
    <comment ref="G3" authorId="0">
      <text>
        <r>
          <rPr>
            <b/>
            <sz val="8"/>
            <rFont val="Tahoma"/>
            <family val="2"/>
          </rPr>
          <t xml:space="preserve">  В том случае если адрес получателя и пункт разгрузки не совпадают, необходимо заполнить строку пункт разгрузки, если совпадают - эта строка не заполняется.</t>
        </r>
      </text>
    </comment>
    <comment ref="C3" authorId="1">
      <text>
        <r>
          <rPr>
            <b/>
            <sz val="8"/>
            <rFont val="Tahoma"/>
            <family val="0"/>
          </rPr>
          <t xml:space="preserve">Необходимо выбрать из раскрывающегося списка порядковый номер грузополучателя, чтобы в ТТН автоматически отобразились данные о грузополучателе.
</t>
        </r>
      </text>
    </comment>
  </commentList>
</comments>
</file>

<file path=xl/sharedStrings.xml><?xml version="1.0" encoding="utf-8"?>
<sst xmlns="http://schemas.openxmlformats.org/spreadsheetml/2006/main" count="88" uniqueCount="76">
  <si>
    <t>М.П.</t>
  </si>
  <si>
    <t>0401890033</t>
  </si>
  <si>
    <t>Без акцепта</t>
  </si>
  <si>
    <t>Сумма и валюта:</t>
  </si>
  <si>
    <t>Плательщик:</t>
  </si>
  <si>
    <t>Банк-отправитель:</t>
  </si>
  <si>
    <t>Код банка</t>
  </si>
  <si>
    <t>Банк-получатель:</t>
  </si>
  <si>
    <t>Очередь</t>
  </si>
  <si>
    <t>Подписи бенефициара (взыскателя)</t>
  </si>
  <si>
    <t>Дата исполнения банком</t>
  </si>
  <si>
    <t>Форма действует с 21.11.2014 года</t>
  </si>
  <si>
    <t>ПЛАТЕЖНОЕ ТРЕБОВАНИЕ №</t>
  </si>
  <si>
    <t>Дата</t>
  </si>
  <si>
    <t>С акцептом</t>
  </si>
  <si>
    <t xml:space="preserve"> </t>
  </si>
  <si>
    <t>Код 
валюты</t>
  </si>
  <si>
    <t>Сумма цифрами</t>
  </si>
  <si>
    <t>Счет 
№</t>
  </si>
  <si>
    <t>Корреспондент банка-получателя:</t>
  </si>
  <si>
    <t>Код 
банка</t>
  </si>
  <si>
    <t>Бенефициар:</t>
  </si>
  <si>
    <t>Назначение платежа:</t>
  </si>
  <si>
    <t>№ документа</t>
  </si>
  <si>
    <t>Дата документа</t>
  </si>
  <si>
    <t>УНП плательщика</t>
  </si>
  <si>
    <t>УНП бенефициара</t>
  </si>
  <si>
    <t>УНП третьего лица</t>
  </si>
  <si>
    <t>Код платежа</t>
  </si>
  <si>
    <t>Заполняется банком-получателем</t>
  </si>
  <si>
    <t>Дата поступления</t>
  </si>
  <si>
    <t>Штамп банка</t>
  </si>
  <si>
    <t>Заполняется банком-отправителем</t>
  </si>
  <si>
    <t>Дебет счета</t>
  </si>
  <si>
    <t>Кредит счета</t>
  </si>
  <si>
    <t>Код валюты</t>
  </si>
  <si>
    <t>Сумма перевода</t>
  </si>
  <si>
    <t>Эквивалент в белорусских рублях</t>
  </si>
  <si>
    <t>Подпись ответственного 
исполнителя</t>
  </si>
  <si>
    <t xml:space="preserve">Иная информация  </t>
  </si>
  <si>
    <t>BYR</t>
  </si>
  <si>
    <t>RUB</t>
  </si>
  <si>
    <t>USD</t>
  </si>
  <si>
    <t>EUR</t>
  </si>
  <si>
    <t>Ставка НДС</t>
  </si>
  <si>
    <t>Сумма НДС</t>
  </si>
  <si>
    <t>Всего стоимость</t>
  </si>
  <si>
    <t>Без НДС</t>
  </si>
  <si>
    <t>ноль для копеек</t>
  </si>
  <si>
    <t xml:space="preserve"> белорусский рубль</t>
  </si>
  <si>
    <t xml:space="preserve"> копейка</t>
  </si>
  <si>
    <t xml:space="preserve"> российский рубль </t>
  </si>
  <si>
    <t xml:space="preserve"> цент</t>
  </si>
  <si>
    <t xml:space="preserve"> доллар </t>
  </si>
  <si>
    <t xml:space="preserve"> евроцент</t>
  </si>
  <si>
    <t xml:space="preserve"> белорусских рубля</t>
  </si>
  <si>
    <t xml:space="preserve"> копейки</t>
  </si>
  <si>
    <t xml:space="preserve"> российских рубля </t>
  </si>
  <si>
    <t xml:space="preserve"> цента</t>
  </si>
  <si>
    <t xml:space="preserve"> доллара </t>
  </si>
  <si>
    <t xml:space="preserve"> евроцента</t>
  </si>
  <si>
    <t xml:space="preserve"> белорусских рублей</t>
  </si>
  <si>
    <t xml:space="preserve"> копеек</t>
  </si>
  <si>
    <t xml:space="preserve"> российских рублей </t>
  </si>
  <si>
    <t xml:space="preserve"> центов</t>
  </si>
  <si>
    <t xml:space="preserve"> долларов </t>
  </si>
  <si>
    <t xml:space="preserve"> евроцентов</t>
  </si>
  <si>
    <t xml:space="preserve"> евро </t>
  </si>
  <si>
    <t>Бенефициар</t>
  </si>
  <si>
    <t>УНП</t>
  </si>
  <si>
    <t xml:space="preserve"> Счет №</t>
  </si>
  <si>
    <t>Банк-получатель</t>
  </si>
  <si>
    <t>Назначение платежа</t>
  </si>
  <si>
    <t>ОДО "ДДД". Резидент РБ</t>
  </si>
  <si>
    <t>Филиал № 514, ОАО "АСБ Беларусбанк", г.Минск</t>
  </si>
  <si>
    <t>Оплата канцелярских товаров за февраль 2016 г.  по договору № 1818 от 22.02.2016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</si>
</sst>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</numFmts>
  <fonts count="58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b/>
      <sz val="8"/>
      <name val="Tahoma"/>
      <family val="2"/>
    </font>
    <font>
      <i/>
      <sz val="11"/>
      <color indexed="18"/>
      <name val="Times New Roman"/>
      <family val="1"/>
    </font>
    <font>
      <sz val="10"/>
      <name val="Helv"/>
      <family val="0"/>
    </font>
    <font>
      <i/>
      <sz val="9"/>
      <color indexed="18"/>
      <name val="Times New Roman"/>
      <family val="1"/>
    </font>
    <font>
      <sz val="12"/>
      <color indexed="41"/>
      <name val="Times New Roman"/>
      <family val="1"/>
    </font>
    <font>
      <sz val="12"/>
      <name val="Times New Roman"/>
      <family val="1"/>
    </font>
    <font>
      <b/>
      <sz val="12"/>
      <color indexed="41"/>
      <name val="Times New Roman"/>
      <family val="1"/>
    </font>
    <font>
      <sz val="11"/>
      <color indexed="41"/>
      <name val="Times New Roman"/>
      <family val="1"/>
    </font>
    <font>
      <sz val="10"/>
      <color indexed="41"/>
      <name val="Times New Roman"/>
      <family val="1"/>
    </font>
    <font>
      <sz val="10"/>
      <name val="Arial"/>
      <family val="0"/>
    </font>
    <font>
      <sz val="8"/>
      <color indexed="41"/>
      <name val="Tahoma"/>
      <family val="2"/>
    </font>
    <font>
      <b/>
      <sz val="8"/>
      <color indexed="10"/>
      <name val="Tahoma"/>
      <family val="2"/>
    </font>
    <font>
      <sz val="8"/>
      <color indexed="43"/>
      <name val="Tahoma"/>
      <family val="2"/>
    </font>
    <font>
      <i/>
      <sz val="8"/>
      <color indexed="43"/>
      <name val="Tahoma"/>
      <family val="2"/>
    </font>
    <font>
      <b/>
      <sz val="8"/>
      <color indexed="43"/>
      <name val="Tahoma"/>
      <family val="2"/>
    </font>
    <font>
      <sz val="6"/>
      <color indexed="4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8" fillId="33" borderId="10" xfId="54" applyFont="1" applyFill="1" applyBorder="1" applyAlignment="1" applyProtection="1">
      <alignment horizontal="right"/>
      <protection/>
    </xf>
    <xf numFmtId="0" fontId="8" fillId="33" borderId="11" xfId="54" applyFont="1" applyFill="1" applyBorder="1" applyAlignment="1" applyProtection="1">
      <alignment horizontal="right"/>
      <protection/>
    </xf>
    <xf numFmtId="0" fontId="11" fillId="33" borderId="12" xfId="54" applyFont="1" applyFill="1" applyBorder="1" applyAlignment="1" applyProtection="1">
      <alignment vertical="center"/>
      <protection/>
    </xf>
    <xf numFmtId="0" fontId="11" fillId="33" borderId="13" xfId="54" applyFont="1" applyFill="1" applyBorder="1" applyAlignment="1" applyProtection="1">
      <alignment vertical="center"/>
      <protection/>
    </xf>
    <xf numFmtId="0" fontId="11" fillId="33" borderId="12" xfId="54" applyFont="1" applyFill="1" applyBorder="1" applyProtection="1">
      <alignment/>
      <protection/>
    </xf>
    <xf numFmtId="0" fontId="11" fillId="33" borderId="13" xfId="54" applyFont="1" applyFill="1" applyBorder="1" applyProtection="1">
      <alignment/>
      <protection/>
    </xf>
    <xf numFmtId="0" fontId="11" fillId="33" borderId="14" xfId="54" applyFont="1" applyFill="1" applyBorder="1" applyProtection="1">
      <alignment/>
      <protection/>
    </xf>
    <xf numFmtId="0" fontId="11" fillId="33" borderId="13" xfId="55" applyFont="1" applyFill="1" applyBorder="1" applyProtection="1">
      <alignment/>
      <protection/>
    </xf>
    <xf numFmtId="0" fontId="11" fillId="33" borderId="12" xfId="54" applyFont="1" applyFill="1" applyBorder="1" applyAlignment="1" applyProtection="1">
      <alignment vertical="top"/>
      <protection/>
    </xf>
    <xf numFmtId="0" fontId="11" fillId="33" borderId="13" xfId="54" applyFont="1" applyFill="1" applyBorder="1" applyAlignment="1" applyProtection="1">
      <alignment vertical="top"/>
      <protection/>
    </xf>
    <xf numFmtId="0" fontId="12" fillId="33" borderId="13" xfId="0" applyFont="1" applyFill="1" applyBorder="1" applyAlignment="1" applyProtection="1">
      <alignment/>
      <protection/>
    </xf>
    <xf numFmtId="0" fontId="13" fillId="33" borderId="12" xfId="54" applyFont="1" applyFill="1" applyBorder="1" applyAlignment="1" applyProtection="1">
      <alignment vertical="top"/>
      <protection/>
    </xf>
    <xf numFmtId="0" fontId="13" fillId="33" borderId="13" xfId="54" applyFont="1" applyFill="1" applyBorder="1" applyAlignment="1" applyProtection="1">
      <alignment vertical="top"/>
      <protection/>
    </xf>
    <xf numFmtId="0" fontId="14" fillId="33" borderId="12" xfId="54" applyFont="1" applyFill="1" applyBorder="1" applyAlignment="1" applyProtection="1">
      <alignment vertical="center"/>
      <protection/>
    </xf>
    <xf numFmtId="0" fontId="14" fillId="33" borderId="13" xfId="54" applyFont="1" applyFill="1" applyBorder="1" applyAlignment="1" applyProtection="1">
      <alignment vertical="center"/>
      <protection/>
    </xf>
    <xf numFmtId="0" fontId="15" fillId="33" borderId="12" xfId="54" applyFont="1" applyFill="1" applyBorder="1" applyProtection="1">
      <alignment/>
      <protection/>
    </xf>
    <xf numFmtId="0" fontId="15" fillId="33" borderId="13" xfId="54" applyFont="1" applyFill="1" applyBorder="1" applyProtection="1">
      <alignment/>
      <protection/>
    </xf>
    <xf numFmtId="0" fontId="11" fillId="33" borderId="15" xfId="54" applyFont="1" applyFill="1" applyBorder="1" applyProtection="1">
      <alignment/>
      <protection/>
    </xf>
    <xf numFmtId="0" fontId="12" fillId="33" borderId="16" xfId="54" applyFont="1" applyFill="1" applyBorder="1">
      <alignment/>
      <protection/>
    </xf>
    <xf numFmtId="0" fontId="12" fillId="33" borderId="16" xfId="54" applyFont="1" applyFill="1" applyBorder="1" applyProtection="1">
      <alignment/>
      <protection/>
    </xf>
    <xf numFmtId="0" fontId="11" fillId="33" borderId="17" xfId="54" applyFont="1" applyFill="1" applyBorder="1" applyProtection="1">
      <alignment/>
      <protection/>
    </xf>
    <xf numFmtId="0" fontId="1" fillId="33" borderId="18" xfId="54" applyFont="1" applyFill="1" applyBorder="1" applyAlignment="1">
      <alignment vertical="center"/>
      <protection/>
    </xf>
    <xf numFmtId="0" fontId="1" fillId="33" borderId="19" xfId="54" applyFont="1" applyFill="1" applyBorder="1" applyAlignment="1">
      <alignment vertical="center"/>
      <protection/>
    </xf>
    <xf numFmtId="0" fontId="1" fillId="33" borderId="20" xfId="54" applyFont="1" applyFill="1" applyBorder="1">
      <alignment/>
      <protection/>
    </xf>
    <xf numFmtId="0" fontId="1" fillId="33" borderId="0" xfId="54" applyFont="1" applyFill="1" applyBorder="1">
      <alignment/>
      <protection/>
    </xf>
    <xf numFmtId="0" fontId="1" fillId="33" borderId="0" xfId="54" applyFont="1" applyFill="1" applyBorder="1" applyAlignment="1" applyProtection="1">
      <alignment vertical="top" wrapText="1"/>
      <protection/>
    </xf>
    <xf numFmtId="0" fontId="1" fillId="33" borderId="0" xfId="54" applyFont="1" applyFill="1" applyBorder="1" applyProtection="1">
      <alignment/>
      <protection/>
    </xf>
    <xf numFmtId="0" fontId="1" fillId="33" borderId="20" xfId="54" applyFont="1" applyFill="1" applyBorder="1" applyAlignment="1">
      <alignment vertical="center"/>
      <protection/>
    </xf>
    <xf numFmtId="0" fontId="1" fillId="33" borderId="0" xfId="54" applyFont="1" applyFill="1" applyBorder="1" applyAlignment="1" applyProtection="1">
      <alignment vertical="center"/>
      <protection/>
    </xf>
    <xf numFmtId="0" fontId="1" fillId="33" borderId="21" xfId="54" applyFont="1" applyFill="1" applyBorder="1" applyAlignment="1" applyProtection="1">
      <alignment vertical="center"/>
      <protection/>
    </xf>
    <xf numFmtId="0" fontId="1" fillId="33" borderId="21" xfId="54" applyFont="1" applyFill="1" applyBorder="1" applyAlignment="1">
      <alignment vertical="center"/>
      <protection/>
    </xf>
    <xf numFmtId="0" fontId="1" fillId="33" borderId="21" xfId="54" applyFont="1" applyFill="1" applyBorder="1" applyAlignment="1" applyProtection="1">
      <alignment vertical="center" wrapText="1"/>
      <protection/>
    </xf>
    <xf numFmtId="0" fontId="1" fillId="33" borderId="22" xfId="54" applyFont="1" applyFill="1" applyBorder="1">
      <alignment/>
      <protection/>
    </xf>
    <xf numFmtId="0" fontId="1" fillId="33" borderId="23" xfId="54" applyFont="1" applyFill="1" applyBorder="1" applyAlignment="1" applyProtection="1">
      <alignment vertical="top" wrapText="1"/>
      <protection/>
    </xf>
    <xf numFmtId="0" fontId="1" fillId="33" borderId="21" xfId="54" applyFont="1" applyFill="1" applyBorder="1" applyProtection="1">
      <alignment/>
      <protection/>
    </xf>
    <xf numFmtId="0" fontId="1" fillId="33" borderId="21" xfId="54" applyFont="1" applyFill="1" applyBorder="1" applyAlignment="1" applyProtection="1">
      <alignment/>
      <protection/>
    </xf>
    <xf numFmtId="0" fontId="1" fillId="33" borderId="21" xfId="54" applyFont="1" applyFill="1" applyBorder="1" applyAlignment="1" applyProtection="1">
      <alignment vertical="top" wrapText="1"/>
      <protection/>
    </xf>
    <xf numFmtId="0" fontId="1" fillId="33" borderId="21" xfId="54" applyFont="1" applyFill="1" applyBorder="1">
      <alignment/>
      <protection/>
    </xf>
    <xf numFmtId="0" fontId="1" fillId="33" borderId="24" xfId="54" applyFont="1" applyFill="1" applyBorder="1" applyAlignment="1" applyProtection="1" quotePrefix="1">
      <alignment vertical="top" wrapText="1"/>
      <protection/>
    </xf>
    <xf numFmtId="0" fontId="1" fillId="33" borderId="25" xfId="54" applyFont="1" applyFill="1" applyBorder="1" applyAlignment="1" applyProtection="1">
      <alignment vertical="center"/>
      <protection/>
    </xf>
    <xf numFmtId="0" fontId="1" fillId="33" borderId="25" xfId="54" applyNumberFormat="1" applyFont="1" applyFill="1" applyBorder="1" applyAlignment="1" applyProtection="1">
      <alignment vertical="center"/>
      <protection/>
    </xf>
    <xf numFmtId="0" fontId="1" fillId="33" borderId="22" xfId="54" applyFont="1" applyFill="1" applyBorder="1" applyAlignment="1">
      <alignment vertical="top"/>
      <protection/>
    </xf>
    <xf numFmtId="0" fontId="1" fillId="33" borderId="25" xfId="54" applyFont="1" applyFill="1" applyBorder="1" applyAlignment="1" applyProtection="1">
      <alignment vertical="top" wrapText="1"/>
      <protection/>
    </xf>
    <xf numFmtId="0" fontId="1" fillId="33" borderId="26" xfId="54" applyFont="1" applyFill="1" applyBorder="1" applyAlignment="1">
      <alignment/>
      <protection/>
    </xf>
    <xf numFmtId="0" fontId="1" fillId="33" borderId="24" xfId="54" applyFont="1" applyFill="1" applyBorder="1">
      <alignment/>
      <protection/>
    </xf>
    <xf numFmtId="0" fontId="1" fillId="33" borderId="23" xfId="54" applyFont="1" applyFill="1" applyBorder="1" applyAlignment="1" applyProtection="1">
      <alignment vertical="top"/>
      <protection/>
    </xf>
    <xf numFmtId="0" fontId="1" fillId="33" borderId="0" xfId="54" applyFont="1" applyFill="1" applyBorder="1" applyAlignment="1" applyProtection="1">
      <alignment vertical="top"/>
      <protection/>
    </xf>
    <xf numFmtId="0" fontId="1" fillId="33" borderId="27" xfId="54" applyFont="1" applyFill="1" applyBorder="1" applyAlignment="1" applyProtection="1">
      <alignment vertical="top" wrapText="1"/>
      <protection/>
    </xf>
    <xf numFmtId="0" fontId="1" fillId="33" borderId="26" xfId="54" applyFont="1" applyFill="1" applyBorder="1">
      <alignment/>
      <protection/>
    </xf>
    <xf numFmtId="0" fontId="1" fillId="33" borderId="19" xfId="54" applyFont="1" applyFill="1" applyBorder="1">
      <alignment/>
      <protection/>
    </xf>
    <xf numFmtId="0" fontId="1" fillId="33" borderId="28" xfId="54" applyFont="1" applyFill="1" applyBorder="1" applyAlignment="1">
      <alignment vertical="center"/>
      <protection/>
    </xf>
    <xf numFmtId="0" fontId="1" fillId="33" borderId="22" xfId="55" applyFont="1" applyFill="1" applyBorder="1" applyAlignment="1">
      <alignment vertical="top"/>
      <protection/>
    </xf>
    <xf numFmtId="0" fontId="1" fillId="33" borderId="23" xfId="0" applyFont="1" applyFill="1" applyBorder="1" applyAlignment="1" applyProtection="1" quotePrefix="1">
      <alignment vertical="top"/>
      <protection/>
    </xf>
    <xf numFmtId="0" fontId="1" fillId="33" borderId="23" xfId="0" applyFont="1" applyFill="1" applyBorder="1" applyAlignment="1" applyProtection="1">
      <alignment vertical="top"/>
      <protection/>
    </xf>
    <xf numFmtId="0" fontId="1" fillId="33" borderId="29" xfId="0" applyFont="1" applyFill="1" applyBorder="1" applyAlignment="1" applyProtection="1">
      <alignment vertical="top"/>
      <protection/>
    </xf>
    <xf numFmtId="0" fontId="1" fillId="33" borderId="20" xfId="55" applyFont="1" applyFill="1" applyBorder="1" applyAlignment="1">
      <alignment vertical="top"/>
      <protection/>
    </xf>
    <xf numFmtId="0" fontId="1" fillId="33" borderId="0" xfId="0" applyFont="1" applyFill="1" applyBorder="1" applyAlignment="1" applyProtection="1">
      <alignment horizontal="left" vertical="top"/>
      <protection/>
    </xf>
    <xf numFmtId="0" fontId="1" fillId="33" borderId="27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 applyProtection="1" quotePrefix="1">
      <alignment vertical="top"/>
      <protection/>
    </xf>
    <xf numFmtId="0" fontId="1" fillId="33" borderId="30" xfId="0" applyFont="1" applyFill="1" applyBorder="1" applyAlignment="1" applyProtection="1">
      <alignment horizontal="left" vertical="top"/>
      <protection/>
    </xf>
    <xf numFmtId="0" fontId="1" fillId="33" borderId="20" xfId="55" applyFont="1" applyFill="1" applyBorder="1">
      <alignment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26" xfId="55" applyFont="1" applyFill="1" applyBorder="1">
      <alignment/>
      <protection/>
    </xf>
    <xf numFmtId="0" fontId="1" fillId="33" borderId="21" xfId="0" applyFont="1" applyFill="1" applyBorder="1" applyAlignment="1" applyProtection="1" quotePrefix="1">
      <alignment vertical="top"/>
      <protection/>
    </xf>
    <xf numFmtId="0" fontId="1" fillId="33" borderId="21" xfId="0" applyFont="1" applyFill="1" applyBorder="1" applyAlignment="1" applyProtection="1">
      <alignment vertical="top"/>
      <protection/>
    </xf>
    <xf numFmtId="0" fontId="1" fillId="33" borderId="31" xfId="0" applyFont="1" applyFill="1" applyBorder="1" applyAlignment="1" applyProtection="1">
      <alignment vertical="top"/>
      <protection/>
    </xf>
    <xf numFmtId="0" fontId="1" fillId="33" borderId="19" xfId="55" applyFont="1" applyFill="1" applyBorder="1" applyAlignment="1">
      <alignment vertical="top"/>
      <protection/>
    </xf>
    <xf numFmtId="0" fontId="1" fillId="33" borderId="0" xfId="54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17" fillId="34" borderId="0" xfId="54" applyFont="1" applyFill="1" applyAlignment="1">
      <alignment horizontal="center"/>
      <protection/>
    </xf>
    <xf numFmtId="0" fontId="1" fillId="34" borderId="0" xfId="54" applyFont="1" applyFill="1" applyAlignment="1">
      <alignment vertical="center"/>
      <protection/>
    </xf>
    <xf numFmtId="0" fontId="18" fillId="34" borderId="0" xfId="54" applyFont="1" applyFill="1" applyAlignment="1">
      <alignment wrapText="1"/>
      <protection/>
    </xf>
    <xf numFmtId="0" fontId="1" fillId="34" borderId="0" xfId="54" applyFont="1" applyFill="1">
      <alignment/>
      <protection/>
    </xf>
    <xf numFmtId="49" fontId="7" fillId="34" borderId="0" xfId="55" applyNumberFormat="1" applyFont="1" applyFill="1" applyBorder="1" applyAlignment="1" applyProtection="1">
      <alignment horizontal="center"/>
      <protection locked="0"/>
    </xf>
    <xf numFmtId="0" fontId="1" fillId="34" borderId="0" xfId="54" applyFont="1" applyFill="1" applyAlignment="1">
      <alignment vertical="top"/>
      <protection/>
    </xf>
    <xf numFmtId="0" fontId="1" fillId="34" borderId="0" xfId="0" applyFont="1" applyFill="1" applyBorder="1" applyAlignment="1" applyProtection="1">
      <alignment/>
      <protection/>
    </xf>
    <xf numFmtId="0" fontId="7" fillId="34" borderId="0" xfId="54" applyFont="1" applyFill="1" applyAlignment="1">
      <alignment vertical="top"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2" xfId="55" applyFont="1" applyFill="1" applyBorder="1" applyAlignment="1">
      <alignment horizontal="center" vertical="center"/>
      <protection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 vertical="center" wrapText="1"/>
    </xf>
    <xf numFmtId="1" fontId="1" fillId="34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33" xfId="0" applyFont="1" applyFill="1" applyBorder="1" applyAlignment="1">
      <alignment vertical="center"/>
    </xf>
    <xf numFmtId="0" fontId="1" fillId="33" borderId="33" xfId="0" applyFont="1" applyFill="1" applyBorder="1" applyAlignment="1">
      <alignment vertical="center" wrapText="1"/>
    </xf>
    <xf numFmtId="1" fontId="1" fillId="33" borderId="33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 wrapText="1"/>
    </xf>
    <xf numFmtId="1" fontId="1" fillId="33" borderId="16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/>
    </xf>
    <xf numFmtId="0" fontId="1" fillId="33" borderId="34" xfId="0" applyFont="1" applyFill="1" applyBorder="1" applyAlignment="1">
      <alignment vertical="center"/>
    </xf>
    <xf numFmtId="0" fontId="1" fillId="35" borderId="32" xfId="0" applyFont="1" applyFill="1" applyBorder="1" applyAlignment="1">
      <alignment vertical="center"/>
    </xf>
    <xf numFmtId="0" fontId="1" fillId="35" borderId="32" xfId="0" applyFont="1" applyFill="1" applyBorder="1" applyAlignment="1">
      <alignment horizontal="center" vertical="center" wrapText="1"/>
    </xf>
    <xf numFmtId="1" fontId="1" fillId="35" borderId="32" xfId="0" applyNumberFormat="1" applyFont="1" applyFill="1" applyBorder="1" applyAlignment="1">
      <alignment horizontal="center" vertical="center" wrapText="1"/>
    </xf>
    <xf numFmtId="1" fontId="1" fillId="35" borderId="32" xfId="0" applyNumberFormat="1" applyFont="1" applyFill="1" applyBorder="1" applyAlignment="1">
      <alignment horizontal="center" vertical="center"/>
    </xf>
    <xf numFmtId="1" fontId="1" fillId="33" borderId="35" xfId="0" applyNumberFormat="1" applyFont="1" applyFill="1" applyBorder="1" applyAlignment="1">
      <alignment horizontal="center" vertical="center"/>
    </xf>
    <xf numFmtId="1" fontId="1" fillId="33" borderId="35" xfId="0" applyNumberFormat="1" applyFont="1" applyFill="1" applyBorder="1" applyAlignment="1" quotePrefix="1">
      <alignment horizontal="center" vertical="center"/>
    </xf>
    <xf numFmtId="0" fontId="1" fillId="33" borderId="35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 quotePrefix="1">
      <alignment horizontal="left" vertical="center" wrapText="1"/>
    </xf>
    <xf numFmtId="1" fontId="1" fillId="33" borderId="36" xfId="0" applyNumberFormat="1" applyFont="1" applyFill="1" applyBorder="1" applyAlignment="1">
      <alignment horizontal="center" vertical="center"/>
    </xf>
    <xf numFmtId="1" fontId="1" fillId="33" borderId="36" xfId="0" applyNumberFormat="1" applyFont="1" applyFill="1" applyBorder="1" applyAlignment="1" quotePrefix="1">
      <alignment horizontal="center" vertical="center"/>
    </xf>
    <xf numFmtId="0" fontId="1" fillId="33" borderId="36" xfId="0" applyFont="1" applyFill="1" applyBorder="1" applyAlignment="1">
      <alignment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1" fillId="33" borderId="37" xfId="0" applyFont="1" applyFill="1" applyBorder="1" applyAlignment="1">
      <alignment vertical="center" wrapText="1"/>
    </xf>
    <xf numFmtId="1" fontId="1" fillId="33" borderId="37" xfId="0" applyNumberFormat="1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9" fontId="1" fillId="35" borderId="32" xfId="54" applyNumberFormat="1" applyFont="1" applyFill="1" applyBorder="1" applyAlignment="1">
      <alignment horizontal="center" vertical="center"/>
      <protection/>
    </xf>
    <xf numFmtId="9" fontId="1" fillId="35" borderId="35" xfId="55" applyNumberFormat="1" applyFont="1" applyFill="1" applyBorder="1" applyAlignment="1">
      <alignment horizontal="left"/>
      <protection/>
    </xf>
    <xf numFmtId="9" fontId="1" fillId="35" borderId="36" xfId="54" applyNumberFormat="1" applyFont="1" applyFill="1" applyBorder="1" applyAlignment="1">
      <alignment horizontal="left"/>
      <protection/>
    </xf>
    <xf numFmtId="0" fontId="1" fillId="35" borderId="36" xfId="55" applyFont="1" applyFill="1" applyBorder="1" applyAlignment="1">
      <alignment horizontal="left"/>
      <protection/>
    </xf>
    <xf numFmtId="10" fontId="1" fillId="35" borderId="36" xfId="54" applyNumberFormat="1" applyFont="1" applyFill="1" applyBorder="1" applyAlignment="1">
      <alignment horizontal="left"/>
      <protection/>
    </xf>
    <xf numFmtId="0" fontId="1" fillId="35" borderId="37" xfId="54" applyFont="1" applyFill="1" applyBorder="1" applyAlignment="1">
      <alignment vertical="top"/>
      <protection/>
    </xf>
    <xf numFmtId="1" fontId="1" fillId="33" borderId="25" xfId="54" applyNumberFormat="1" applyFont="1" applyFill="1" applyBorder="1" applyAlignment="1" applyProtection="1">
      <alignment vertical="center"/>
      <protection locked="0"/>
    </xf>
    <xf numFmtId="1" fontId="1" fillId="33" borderId="38" xfId="54" applyNumberFormat="1" applyFont="1" applyFill="1" applyBorder="1" applyAlignment="1" applyProtection="1">
      <alignment vertical="center"/>
      <protection locked="0"/>
    </xf>
    <xf numFmtId="0" fontId="19" fillId="34" borderId="0" xfId="0" applyFont="1" applyFill="1" applyBorder="1" applyAlignment="1" applyProtection="1">
      <alignment/>
      <protection hidden="1"/>
    </xf>
    <xf numFmtId="3" fontId="19" fillId="34" borderId="0" xfId="0" applyNumberFormat="1" applyFont="1" applyFill="1" applyBorder="1" applyAlignment="1" applyProtection="1">
      <alignment/>
      <protection hidden="1"/>
    </xf>
    <xf numFmtId="4" fontId="19" fillId="34" borderId="0" xfId="0" applyNumberFormat="1" applyFont="1" applyFill="1" applyBorder="1" applyAlignment="1" applyProtection="1">
      <alignment/>
      <protection hidden="1"/>
    </xf>
    <xf numFmtId="2" fontId="19" fillId="34" borderId="0" xfId="0" applyNumberFormat="1" applyFont="1" applyFill="1" applyBorder="1" applyAlignment="1" applyProtection="1">
      <alignment/>
      <protection hidden="1"/>
    </xf>
    <xf numFmtId="3" fontId="19" fillId="34" borderId="0" xfId="0" applyNumberFormat="1" applyFont="1" applyFill="1" applyBorder="1" applyAlignment="1" applyProtection="1">
      <alignment horizontal="right"/>
      <protection hidden="1"/>
    </xf>
    <xf numFmtId="1" fontId="19" fillId="34" borderId="0" xfId="0" applyNumberFormat="1" applyFont="1" applyFill="1" applyBorder="1" applyAlignment="1" applyProtection="1">
      <alignment horizontal="right"/>
      <protection hidden="1"/>
    </xf>
    <xf numFmtId="0" fontId="19" fillId="34" borderId="0" xfId="0" applyFont="1" applyFill="1" applyBorder="1" applyAlignment="1" applyProtection="1">
      <alignment horizontal="right"/>
      <protection hidden="1"/>
    </xf>
    <xf numFmtId="0" fontId="19" fillId="34" borderId="0" xfId="54" applyFont="1" applyFill="1" applyBorder="1" applyAlignment="1" applyProtection="1">
      <alignment horizontal="right" vertical="top"/>
      <protection hidden="1"/>
    </xf>
    <xf numFmtId="0" fontId="19" fillId="34" borderId="0" xfId="54" applyFont="1" applyFill="1" applyBorder="1" applyAlignment="1" applyProtection="1">
      <alignment vertical="top"/>
      <protection hidden="1"/>
    </xf>
    <xf numFmtId="0" fontId="19" fillId="34" borderId="0" xfId="54" applyFont="1" applyFill="1" applyBorder="1" applyAlignment="1" applyProtection="1">
      <alignment horizontal="right" vertical="center"/>
      <protection hidden="1"/>
    </xf>
    <xf numFmtId="0" fontId="19" fillId="34" borderId="0" xfId="54" applyFont="1" applyFill="1" applyBorder="1" applyAlignment="1" applyProtection="1">
      <alignment vertical="center"/>
      <protection hidden="1"/>
    </xf>
    <xf numFmtId="0" fontId="19" fillId="34" borderId="0" xfId="54" applyFont="1" applyFill="1">
      <alignment/>
      <protection/>
    </xf>
    <xf numFmtId="0" fontId="19" fillId="34" borderId="0" xfId="55" applyFont="1" applyFill="1" applyBorder="1" applyAlignment="1">
      <alignment horizontal="centerContinuous" vertical="center"/>
      <protection/>
    </xf>
    <xf numFmtId="49" fontId="19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0" xfId="55" applyNumberFormat="1" applyFont="1" applyFill="1" applyBorder="1" applyAlignment="1" applyProtection="1" quotePrefix="1">
      <alignment horizontal="center"/>
      <protection locked="0"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34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19" fillId="34" borderId="0" xfId="54" applyFont="1" applyFill="1" applyBorder="1" applyAlignment="1">
      <alignment horizontal="center"/>
      <protection/>
    </xf>
    <xf numFmtId="0" fontId="19" fillId="32" borderId="0" xfId="0" applyFont="1" applyFill="1" applyBorder="1" applyAlignment="1" applyProtection="1">
      <alignment vertical="center"/>
      <protection/>
    </xf>
    <xf numFmtId="0" fontId="20" fillId="34" borderId="0" xfId="54" applyFont="1" applyFill="1" applyBorder="1" applyAlignment="1">
      <alignment horizontal="right"/>
      <protection/>
    </xf>
    <xf numFmtId="0" fontId="21" fillId="34" borderId="0" xfId="54" applyFont="1" applyFill="1" applyBorder="1" applyAlignment="1">
      <alignment vertical="top" wrapText="1"/>
      <protection/>
    </xf>
    <xf numFmtId="0" fontId="19" fillId="32" borderId="0" xfId="0" applyFont="1" applyFill="1" applyBorder="1" applyAlignment="1" applyProtection="1">
      <alignment vertical="center"/>
      <protection hidden="1"/>
    </xf>
    <xf numFmtId="0" fontId="19" fillId="34" borderId="0" xfId="54" applyFont="1" applyFill="1" applyBorder="1" applyAlignment="1">
      <alignment vertical="center"/>
      <protection/>
    </xf>
    <xf numFmtId="0" fontId="21" fillId="34" borderId="0" xfId="54" applyFont="1" applyFill="1" applyBorder="1" applyAlignment="1">
      <alignment wrapText="1"/>
      <protection/>
    </xf>
    <xf numFmtId="0" fontId="19" fillId="34" borderId="0" xfId="54" applyFont="1" applyFill="1" applyBorder="1">
      <alignment/>
      <protection/>
    </xf>
    <xf numFmtId="0" fontId="19" fillId="34" borderId="0" xfId="55" applyFont="1" applyFill="1" applyBorder="1" applyAlignment="1">
      <alignment vertical="center"/>
      <protection/>
    </xf>
    <xf numFmtId="0" fontId="19" fillId="34" borderId="0" xfId="54" applyFont="1" applyFill="1" applyBorder="1" applyAlignment="1">
      <alignment horizontal="left" vertical="center"/>
      <protection/>
    </xf>
    <xf numFmtId="0" fontId="19" fillId="34" borderId="0" xfId="55" applyFont="1" applyFill="1" applyBorder="1">
      <alignment/>
      <protection/>
    </xf>
    <xf numFmtId="0" fontId="22" fillId="32" borderId="0" xfId="0" applyFont="1" applyFill="1" applyBorder="1" applyAlignment="1" applyProtection="1">
      <alignment vertical="center"/>
      <protection hidden="1"/>
    </xf>
    <xf numFmtId="0" fontId="19" fillId="34" borderId="0" xfId="54" applyFont="1" applyFill="1" applyBorder="1" applyAlignment="1">
      <alignment vertical="top"/>
      <protection/>
    </xf>
    <xf numFmtId="0" fontId="21" fillId="34" borderId="0" xfId="54" applyFont="1" applyFill="1" applyBorder="1" applyAlignment="1">
      <alignment vertical="top"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53" applyFont="1" applyFill="1" applyBorder="1">
      <alignment/>
      <protection/>
    </xf>
    <xf numFmtId="3" fontId="19" fillId="34" borderId="0" xfId="53" applyNumberFormat="1" applyFont="1" applyFill="1" applyBorder="1">
      <alignment/>
      <protection/>
    </xf>
    <xf numFmtId="0" fontId="19" fillId="34" borderId="0" xfId="0" applyFont="1" applyFill="1" applyBorder="1" applyAlignment="1">
      <alignment/>
    </xf>
    <xf numFmtId="0" fontId="19" fillId="34" borderId="0" xfId="53" applyNumberFormat="1" applyFont="1" applyFill="1" applyBorder="1">
      <alignment/>
      <protection/>
    </xf>
    <xf numFmtId="0" fontId="20" fillId="34" borderId="0" xfId="53" applyNumberFormat="1" applyFont="1" applyFill="1" applyBorder="1">
      <alignment/>
      <protection/>
    </xf>
    <xf numFmtId="0" fontId="20" fillId="34" borderId="0" xfId="53" applyFont="1" applyFill="1" applyBorder="1">
      <alignment/>
      <protection/>
    </xf>
    <xf numFmtId="0" fontId="19" fillId="34" borderId="0" xfId="0" applyFont="1" applyFill="1" applyAlignment="1" applyProtection="1">
      <alignment/>
      <protection/>
    </xf>
    <xf numFmtId="49" fontId="19" fillId="34" borderId="0" xfId="0" applyNumberFormat="1" applyFont="1" applyFill="1" applyBorder="1" applyAlignment="1" applyProtection="1">
      <alignment horizontal="center" vertical="center" wrapText="1"/>
      <protection locked="0"/>
    </xf>
    <xf numFmtId="3" fontId="19" fillId="34" borderId="0" xfId="54" applyNumberFormat="1" applyFont="1" applyFill="1" applyBorder="1" applyAlignment="1">
      <alignment wrapText="1"/>
      <protection/>
    </xf>
    <xf numFmtId="0" fontId="19" fillId="34" borderId="0" xfId="54" applyFont="1" applyFill="1" applyBorder="1" applyAlignment="1">
      <alignment wrapText="1"/>
      <protection/>
    </xf>
    <xf numFmtId="0" fontId="2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4" fontId="19" fillId="34" borderId="0" xfId="54" applyNumberFormat="1" applyFont="1" applyFill="1" applyBorder="1" applyAlignment="1">
      <alignment wrapText="1"/>
      <protection/>
    </xf>
    <xf numFmtId="0" fontId="19" fillId="34" borderId="0" xfId="54" applyFont="1" applyFill="1" applyBorder="1" applyAlignment="1">
      <alignment vertical="top" wrapText="1"/>
      <protection/>
    </xf>
    <xf numFmtId="0" fontId="18" fillId="34" borderId="0" xfId="54" applyFont="1" applyFill="1" applyAlignment="1">
      <alignment horizontal="left" vertical="top" wrapText="1"/>
      <protection/>
    </xf>
    <xf numFmtId="0" fontId="18" fillId="34" borderId="0" xfId="54" applyFont="1" applyFill="1" applyAlignment="1">
      <alignment horizontal="left" wrapText="1"/>
      <protection/>
    </xf>
    <xf numFmtId="0" fontId="6" fillId="32" borderId="16" xfId="0" applyFont="1" applyFill="1" applyBorder="1" applyAlignment="1" applyProtection="1">
      <alignment horizontal="center" vertical="center"/>
      <protection/>
    </xf>
    <xf numFmtId="0" fontId="1" fillId="35" borderId="25" xfId="54" applyFont="1" applyFill="1" applyBorder="1" applyAlignment="1" applyProtection="1">
      <alignment horizontal="center" vertical="center" wrapText="1"/>
      <protection/>
    </xf>
    <xf numFmtId="0" fontId="1" fillId="35" borderId="28" xfId="54" applyFont="1" applyFill="1" applyBorder="1" applyAlignment="1" applyProtection="1">
      <alignment horizontal="center" vertical="center" wrapText="1"/>
      <protection/>
    </xf>
    <xf numFmtId="0" fontId="1" fillId="35" borderId="39" xfId="54" applyFont="1" applyFill="1" applyBorder="1" applyAlignment="1" applyProtection="1">
      <alignment horizontal="center" vertical="center" wrapText="1"/>
      <protection/>
    </xf>
    <xf numFmtId="0" fontId="1" fillId="33" borderId="25" xfId="54" applyFont="1" applyFill="1" applyBorder="1" applyAlignment="1" applyProtection="1">
      <alignment horizontal="center" vertical="top" wrapText="1"/>
      <protection/>
    </xf>
    <xf numFmtId="0" fontId="1" fillId="33" borderId="28" xfId="54" applyFont="1" applyFill="1" applyBorder="1" applyAlignment="1" applyProtection="1">
      <alignment horizontal="center" vertical="top" wrapText="1"/>
      <protection/>
    </xf>
    <xf numFmtId="0" fontId="1" fillId="33" borderId="38" xfId="54" applyFont="1" applyFill="1" applyBorder="1" applyAlignment="1" applyProtection="1">
      <alignment horizontal="center" vertical="top" wrapText="1"/>
      <protection/>
    </xf>
    <xf numFmtId="0" fontId="1" fillId="35" borderId="25" xfId="54" applyNumberFormat="1" applyFont="1" applyFill="1" applyBorder="1" applyAlignment="1" applyProtection="1">
      <alignment horizontal="left" vertical="center" indent="1"/>
      <protection/>
    </xf>
    <xf numFmtId="0" fontId="1" fillId="35" borderId="28" xfId="54" applyNumberFormat="1" applyFont="1" applyFill="1" applyBorder="1" applyAlignment="1" applyProtection="1">
      <alignment horizontal="left" vertical="center" indent="1"/>
      <protection/>
    </xf>
    <xf numFmtId="0" fontId="1" fillId="35" borderId="39" xfId="54" applyNumberFormat="1" applyFont="1" applyFill="1" applyBorder="1" applyAlignment="1" applyProtection="1">
      <alignment horizontal="left" vertical="center" indent="1"/>
      <protection/>
    </xf>
    <xf numFmtId="49" fontId="1" fillId="33" borderId="25" xfId="54" applyNumberFormat="1" applyFont="1" applyFill="1" applyBorder="1" applyAlignment="1" applyProtection="1">
      <alignment horizontal="left" vertical="center" indent="1"/>
      <protection locked="0"/>
    </xf>
    <xf numFmtId="49" fontId="1" fillId="33" borderId="28" xfId="54" applyNumberFormat="1" applyFont="1" applyFill="1" applyBorder="1" applyAlignment="1" applyProtection="1">
      <alignment horizontal="left" vertical="center" indent="1"/>
      <protection locked="0"/>
    </xf>
    <xf numFmtId="49" fontId="1" fillId="33" borderId="38" xfId="54" applyNumberFormat="1" applyFont="1" applyFill="1" applyBorder="1" applyAlignment="1" applyProtection="1">
      <alignment horizontal="left" vertical="center" indent="1"/>
      <protection locked="0"/>
    </xf>
    <xf numFmtId="0" fontId="1" fillId="33" borderId="0" xfId="54" applyFont="1" applyFill="1" applyBorder="1" applyAlignment="1" applyProtection="1">
      <alignment horizontal="left" vertical="top"/>
      <protection/>
    </xf>
    <xf numFmtId="0" fontId="1" fillId="35" borderId="0" xfId="54" applyFont="1" applyFill="1" applyBorder="1" applyAlignment="1" applyProtection="1">
      <alignment horizontal="left" vertical="top" wrapText="1"/>
      <protection/>
    </xf>
    <xf numFmtId="0" fontId="1" fillId="35" borderId="23" xfId="54" applyFont="1" applyFill="1" applyBorder="1" applyAlignment="1" applyProtection="1">
      <alignment horizontal="left" vertical="top" wrapText="1"/>
      <protection/>
    </xf>
    <xf numFmtId="0" fontId="1" fillId="35" borderId="29" xfId="54" applyFont="1" applyFill="1" applyBorder="1" applyAlignment="1" applyProtection="1">
      <alignment horizontal="left" vertical="top" wrapText="1"/>
      <protection/>
    </xf>
    <xf numFmtId="0" fontId="1" fillId="33" borderId="21" xfId="54" applyFont="1" applyFill="1" applyBorder="1" applyAlignment="1" applyProtection="1">
      <alignment horizontal="left" vertical="center"/>
      <protection/>
    </xf>
    <xf numFmtId="0" fontId="1" fillId="33" borderId="24" xfId="54" applyFont="1" applyFill="1" applyBorder="1" applyAlignment="1" applyProtection="1">
      <alignment horizontal="left" vertical="center"/>
      <protection/>
    </xf>
    <xf numFmtId="0" fontId="1" fillId="33" borderId="28" xfId="54" applyFont="1" applyFill="1" applyBorder="1" applyAlignment="1" applyProtection="1">
      <alignment horizontal="left" vertical="center" wrapText="1"/>
      <protection/>
    </xf>
    <xf numFmtId="0" fontId="1" fillId="33" borderId="28" xfId="54" applyFont="1" applyFill="1" applyBorder="1" applyAlignment="1">
      <alignment horizontal="center" vertical="center"/>
      <protection/>
    </xf>
    <xf numFmtId="0" fontId="1" fillId="33" borderId="38" xfId="54" applyFont="1" applyFill="1" applyBorder="1" applyAlignment="1">
      <alignment horizontal="center" vertical="center"/>
      <protection/>
    </xf>
    <xf numFmtId="0" fontId="1" fillId="33" borderId="0" xfId="54" applyFont="1" applyFill="1" applyBorder="1" applyAlignment="1" applyProtection="1">
      <alignment horizontal="left"/>
      <protection/>
    </xf>
    <xf numFmtId="0" fontId="1" fillId="33" borderId="40" xfId="0" applyFont="1" applyFill="1" applyBorder="1" applyAlignment="1" applyProtection="1">
      <alignment horizontal="center" vertical="top"/>
      <protection/>
    </xf>
    <xf numFmtId="0" fontId="1" fillId="33" borderId="41" xfId="0" applyFont="1" applyFill="1" applyBorder="1" applyAlignment="1" applyProtection="1">
      <alignment horizontal="center" vertical="top"/>
      <protection/>
    </xf>
    <xf numFmtId="0" fontId="1" fillId="33" borderId="0" xfId="54" applyFont="1" applyFill="1" applyBorder="1" applyAlignment="1" applyProtection="1">
      <alignment horizontal="left" wrapText="1"/>
      <protection/>
    </xf>
    <xf numFmtId="0" fontId="7" fillId="33" borderId="42" xfId="0" applyFont="1" applyFill="1" applyBorder="1" applyAlignment="1">
      <alignment horizontal="center" vertical="top"/>
    </xf>
    <xf numFmtId="0" fontId="7" fillId="33" borderId="40" xfId="0" applyFont="1" applyFill="1" applyBorder="1" applyAlignment="1">
      <alignment horizontal="center" vertical="top"/>
    </xf>
    <xf numFmtId="0" fontId="7" fillId="33" borderId="43" xfId="0" applyFont="1" applyFill="1" applyBorder="1" applyAlignment="1">
      <alignment horizontal="center" vertical="top"/>
    </xf>
    <xf numFmtId="0" fontId="1" fillId="33" borderId="0" xfId="54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 vertical="top"/>
      <protection/>
    </xf>
    <xf numFmtId="0" fontId="1" fillId="33" borderId="43" xfId="0" applyFont="1" applyFill="1" applyBorder="1" applyAlignment="1" applyProtection="1">
      <alignment horizontal="center" vertical="top"/>
      <protection/>
    </xf>
    <xf numFmtId="0" fontId="1" fillId="33" borderId="28" xfId="55" applyFont="1" applyFill="1" applyBorder="1" applyAlignment="1" applyProtection="1">
      <alignment horizontal="left" vertical="top"/>
      <protection/>
    </xf>
    <xf numFmtId="0" fontId="1" fillId="33" borderId="38" xfId="55" applyFont="1" applyFill="1" applyBorder="1" applyAlignment="1" applyProtection="1">
      <alignment horizontal="left" vertical="top"/>
      <protection/>
    </xf>
    <xf numFmtId="0" fontId="1" fillId="33" borderId="25" xfId="0" applyFont="1" applyFill="1" applyBorder="1" applyAlignment="1" applyProtection="1">
      <alignment horizontal="center" vertical="top"/>
      <protection/>
    </xf>
    <xf numFmtId="0" fontId="1" fillId="33" borderId="28" xfId="0" applyFont="1" applyFill="1" applyBorder="1" applyAlignment="1" applyProtection="1">
      <alignment horizontal="center" vertical="top"/>
      <protection/>
    </xf>
    <xf numFmtId="0" fontId="1" fillId="33" borderId="39" xfId="0" applyFont="1" applyFill="1" applyBorder="1" applyAlignment="1" applyProtection="1">
      <alignment horizontal="center" vertical="top"/>
      <protection/>
    </xf>
    <xf numFmtId="0" fontId="1" fillId="33" borderId="25" xfId="0" applyFont="1" applyFill="1" applyBorder="1" applyAlignment="1" applyProtection="1" quotePrefix="1">
      <alignment horizontal="center" vertical="center" wrapText="1"/>
      <protection/>
    </xf>
    <xf numFmtId="0" fontId="1" fillId="33" borderId="28" xfId="0" applyFont="1" applyFill="1" applyBorder="1" applyAlignment="1" applyProtection="1" quotePrefix="1">
      <alignment horizontal="center" vertical="center" wrapText="1"/>
      <protection/>
    </xf>
    <xf numFmtId="0" fontId="1" fillId="33" borderId="28" xfId="0" applyFont="1" applyFill="1" applyBorder="1" applyAlignment="1" applyProtection="1" quotePrefix="1">
      <alignment horizontal="center" vertical="top"/>
      <protection/>
    </xf>
    <xf numFmtId="0" fontId="1" fillId="33" borderId="38" xfId="0" applyFont="1" applyFill="1" applyBorder="1" applyAlignment="1" applyProtection="1" quotePrefix="1">
      <alignment horizontal="center" vertical="top"/>
      <protection/>
    </xf>
    <xf numFmtId="0" fontId="1" fillId="33" borderId="19" xfId="0" applyFont="1" applyFill="1" applyBorder="1" applyAlignment="1" applyProtection="1">
      <alignment horizontal="center" vertical="top"/>
      <protection/>
    </xf>
    <xf numFmtId="0" fontId="1" fillId="33" borderId="0" xfId="0" applyFont="1" applyFill="1" applyBorder="1" applyAlignment="1" applyProtection="1">
      <alignment horizontal="left" vertical="top"/>
      <protection/>
    </xf>
    <xf numFmtId="0" fontId="1" fillId="33" borderId="27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30" xfId="0" applyFont="1" applyFill="1" applyBorder="1" applyAlignment="1" applyProtection="1">
      <alignment horizontal="left" vertical="top"/>
      <protection/>
    </xf>
    <xf numFmtId="0" fontId="1" fillId="33" borderId="21" xfId="0" applyFont="1" applyFill="1" applyBorder="1" applyAlignment="1" applyProtection="1">
      <alignment horizontal="left" vertical="top"/>
      <protection/>
    </xf>
    <xf numFmtId="0" fontId="1" fillId="33" borderId="24" xfId="0" applyFont="1" applyFill="1" applyBorder="1" applyAlignment="1" applyProtection="1">
      <alignment horizontal="left" vertical="top"/>
      <protection/>
    </xf>
    <xf numFmtId="0" fontId="1" fillId="33" borderId="23" xfId="0" applyFont="1" applyFill="1" applyBorder="1" applyAlignment="1" applyProtection="1">
      <alignment horizontal="left" vertical="top"/>
      <protection/>
    </xf>
    <xf numFmtId="0" fontId="1" fillId="33" borderId="45" xfId="0" applyFont="1" applyFill="1" applyBorder="1" applyAlignment="1" applyProtection="1">
      <alignment horizontal="left" vertical="top"/>
      <protection/>
    </xf>
    <xf numFmtId="0" fontId="1" fillId="33" borderId="25" xfId="54" applyFont="1" applyFill="1" applyBorder="1" applyAlignment="1" applyProtection="1">
      <alignment horizontal="center" vertical="top"/>
      <protection/>
    </xf>
    <xf numFmtId="0" fontId="1" fillId="33" borderId="28" xfId="54" applyFont="1" applyFill="1" applyBorder="1" applyAlignment="1" applyProtection="1">
      <alignment horizontal="center" vertical="top"/>
      <protection/>
    </xf>
    <xf numFmtId="0" fontId="1" fillId="33" borderId="38" xfId="54" applyFont="1" applyFill="1" applyBorder="1" applyAlignment="1" applyProtection="1">
      <alignment horizontal="center" vertical="top"/>
      <protection/>
    </xf>
    <xf numFmtId="0" fontId="1" fillId="33" borderId="25" xfId="54" applyFont="1" applyFill="1" applyBorder="1" applyAlignment="1" applyProtection="1">
      <alignment horizontal="center" vertical="center"/>
      <protection/>
    </xf>
    <xf numFmtId="0" fontId="1" fillId="33" borderId="28" xfId="54" applyFont="1" applyFill="1" applyBorder="1" applyAlignment="1" applyProtection="1">
      <alignment horizontal="center" vertical="center"/>
      <protection/>
    </xf>
    <xf numFmtId="0" fontId="1" fillId="33" borderId="46" xfId="54" applyFont="1" applyFill="1" applyBorder="1" applyAlignment="1" applyProtection="1">
      <alignment horizontal="center" vertical="center"/>
      <protection/>
    </xf>
    <xf numFmtId="0" fontId="1" fillId="33" borderId="21" xfId="54" applyFont="1" applyFill="1" applyBorder="1" applyAlignment="1" applyProtection="1">
      <alignment horizontal="center" vertical="center"/>
      <protection/>
    </xf>
    <xf numFmtId="0" fontId="1" fillId="33" borderId="0" xfId="54" applyFont="1" applyFill="1" applyBorder="1" applyAlignment="1" applyProtection="1">
      <alignment horizontal="center" vertical="center"/>
      <protection/>
    </xf>
    <xf numFmtId="0" fontId="1" fillId="33" borderId="24" xfId="54" applyFont="1" applyFill="1" applyBorder="1" applyAlignment="1" applyProtection="1">
      <alignment horizontal="center" vertical="center"/>
      <protection/>
    </xf>
    <xf numFmtId="49" fontId="1" fillId="33" borderId="25" xfId="54" applyNumberFormat="1" applyFont="1" applyFill="1" applyBorder="1" applyAlignment="1">
      <alignment horizontal="center" vertical="center"/>
      <protection/>
    </xf>
    <xf numFmtId="49" fontId="1" fillId="33" borderId="28" xfId="54" applyNumberFormat="1" applyFont="1" applyFill="1" applyBorder="1" applyAlignment="1">
      <alignment horizontal="center" vertical="center"/>
      <protection/>
    </xf>
    <xf numFmtId="0" fontId="1" fillId="33" borderId="25" xfId="54" applyFont="1" applyFill="1" applyBorder="1" applyAlignment="1">
      <alignment horizontal="center" vertical="center"/>
      <protection/>
    </xf>
    <xf numFmtId="0" fontId="1" fillId="33" borderId="39" xfId="54" applyFont="1" applyFill="1" applyBorder="1" applyAlignment="1" applyProtection="1">
      <alignment horizontal="center" vertical="top"/>
      <protection/>
    </xf>
    <xf numFmtId="0" fontId="1" fillId="35" borderId="19" xfId="54" applyFont="1" applyFill="1" applyBorder="1" applyAlignment="1">
      <alignment horizontal="center"/>
      <protection/>
    </xf>
    <xf numFmtId="0" fontId="1" fillId="35" borderId="28" xfId="54" applyFont="1" applyFill="1" applyBorder="1" applyAlignment="1">
      <alignment horizontal="center"/>
      <protection/>
    </xf>
    <xf numFmtId="0" fontId="1" fillId="35" borderId="39" xfId="54" applyFont="1" applyFill="1" applyBorder="1" applyAlignment="1">
      <alignment horizontal="center"/>
      <protection/>
    </xf>
    <xf numFmtId="0" fontId="1" fillId="33" borderId="39" xfId="54" applyFont="1" applyFill="1" applyBorder="1" applyAlignment="1" applyProtection="1">
      <alignment horizontal="center" vertical="top" wrapText="1"/>
      <protection/>
    </xf>
    <xf numFmtId="0" fontId="1" fillId="33" borderId="47" xfId="54" applyFont="1" applyFill="1" applyBorder="1" applyAlignment="1" applyProtection="1">
      <alignment horizontal="center" vertical="top" wrapText="1"/>
      <protection/>
    </xf>
    <xf numFmtId="0" fontId="1" fillId="33" borderId="23" xfId="54" applyFont="1" applyFill="1" applyBorder="1" applyAlignment="1" applyProtection="1">
      <alignment horizontal="center" vertical="top" wrapText="1"/>
      <protection/>
    </xf>
    <xf numFmtId="0" fontId="1" fillId="33" borderId="45" xfId="54" applyFont="1" applyFill="1" applyBorder="1" applyAlignment="1" applyProtection="1">
      <alignment horizontal="center" vertical="top" wrapText="1"/>
      <protection/>
    </xf>
    <xf numFmtId="0" fontId="1" fillId="33" borderId="25" xfId="54" applyFont="1" applyFill="1" applyBorder="1" applyAlignment="1" applyProtection="1" quotePrefix="1">
      <alignment horizontal="left" vertical="top" wrapText="1"/>
      <protection/>
    </xf>
    <xf numFmtId="0" fontId="1" fillId="33" borderId="28" xfId="54" applyFont="1" applyFill="1" applyBorder="1" applyAlignment="1" applyProtection="1" quotePrefix="1">
      <alignment horizontal="left" vertical="top" wrapText="1"/>
      <protection/>
    </xf>
    <xf numFmtId="0" fontId="1" fillId="33" borderId="39" xfId="54" applyFont="1" applyFill="1" applyBorder="1" applyAlignment="1" applyProtection="1" quotePrefix="1">
      <alignment horizontal="left" vertical="top" wrapText="1"/>
      <protection/>
    </xf>
    <xf numFmtId="0" fontId="1" fillId="33" borderId="23" xfId="54" applyFont="1" applyFill="1" applyBorder="1" applyAlignment="1" applyProtection="1">
      <alignment horizontal="left" vertical="top"/>
      <protection/>
    </xf>
    <xf numFmtId="0" fontId="1" fillId="35" borderId="30" xfId="54" applyFont="1" applyFill="1" applyBorder="1" applyAlignment="1" applyProtection="1">
      <alignment horizontal="left" vertical="top" wrapText="1"/>
      <protection/>
    </xf>
    <xf numFmtId="1" fontId="1" fillId="33" borderId="25" xfId="54" applyNumberFormat="1" applyFont="1" applyFill="1" applyBorder="1" applyAlignment="1" applyProtection="1">
      <alignment horizontal="left" vertical="center" indent="1"/>
      <protection locked="0"/>
    </xf>
    <xf numFmtId="1" fontId="1" fillId="33" borderId="28" xfId="54" applyNumberFormat="1" applyFont="1" applyFill="1" applyBorder="1" applyAlignment="1" applyProtection="1">
      <alignment horizontal="left" vertical="center" indent="1"/>
      <protection locked="0"/>
    </xf>
    <xf numFmtId="1" fontId="1" fillId="33" borderId="38" xfId="54" applyNumberFormat="1" applyFont="1" applyFill="1" applyBorder="1" applyAlignment="1" applyProtection="1">
      <alignment horizontal="left" vertical="center" indent="1"/>
      <protection locked="0"/>
    </xf>
    <xf numFmtId="0" fontId="1" fillId="33" borderId="23" xfId="54" applyNumberFormat="1" applyFont="1" applyFill="1" applyBorder="1" applyAlignment="1" applyProtection="1" quotePrefix="1">
      <alignment horizontal="left" vertical="top"/>
      <protection locked="0"/>
    </xf>
    <xf numFmtId="0" fontId="1" fillId="33" borderId="23" xfId="54" applyNumberFormat="1" applyFont="1" applyFill="1" applyBorder="1" applyAlignment="1" applyProtection="1">
      <alignment horizontal="left" vertical="top"/>
      <protection locked="0"/>
    </xf>
    <xf numFmtId="0" fontId="1" fillId="33" borderId="29" xfId="54" applyNumberFormat="1" applyFont="1" applyFill="1" applyBorder="1" applyAlignment="1" applyProtection="1">
      <alignment horizontal="left" vertical="top"/>
      <protection locked="0"/>
    </xf>
    <xf numFmtId="0" fontId="1" fillId="33" borderId="25" xfId="54" applyNumberFormat="1" applyFont="1" applyFill="1" applyBorder="1" applyAlignment="1" applyProtection="1">
      <alignment horizontal="left" vertical="center" indent="1"/>
      <protection/>
    </xf>
    <xf numFmtId="0" fontId="1" fillId="33" borderId="28" xfId="54" applyNumberFormat="1" applyFont="1" applyFill="1" applyBorder="1" applyAlignment="1" applyProtection="1">
      <alignment horizontal="left" vertical="center" indent="1"/>
      <protection/>
    </xf>
    <xf numFmtId="0" fontId="1" fillId="33" borderId="39" xfId="54" applyNumberFormat="1" applyFont="1" applyFill="1" applyBorder="1" applyAlignment="1" applyProtection="1">
      <alignment horizontal="left" vertical="center" indent="1"/>
      <protection/>
    </xf>
    <xf numFmtId="0" fontId="1" fillId="33" borderId="21" xfId="54" applyFont="1" applyFill="1" applyBorder="1" applyAlignment="1" applyProtection="1">
      <alignment horizontal="left" vertical="top" wrapText="1"/>
      <protection/>
    </xf>
    <xf numFmtId="0" fontId="1" fillId="33" borderId="31" xfId="54" applyFont="1" applyFill="1" applyBorder="1" applyAlignment="1" applyProtection="1">
      <alignment horizontal="left" vertical="top" wrapText="1"/>
      <protection/>
    </xf>
    <xf numFmtId="0" fontId="1" fillId="33" borderId="0" xfId="54" applyFont="1" applyFill="1" applyBorder="1" applyAlignment="1" applyProtection="1">
      <alignment horizontal="left" vertical="top" wrapText="1"/>
      <protection/>
    </xf>
    <xf numFmtId="0" fontId="1" fillId="33" borderId="30" xfId="54" applyFont="1" applyFill="1" applyBorder="1" applyAlignment="1" applyProtection="1">
      <alignment horizontal="left" vertical="top" wrapText="1"/>
      <protection/>
    </xf>
    <xf numFmtId="0" fontId="1" fillId="33" borderId="25" xfId="54" applyFont="1" applyFill="1" applyBorder="1" applyAlignment="1" applyProtection="1" quotePrefix="1">
      <alignment horizontal="left" vertical="top" wrapText="1" indent="1"/>
      <protection/>
    </xf>
    <xf numFmtId="0" fontId="1" fillId="33" borderId="28" xfId="54" applyFont="1" applyFill="1" applyBorder="1" applyAlignment="1" applyProtection="1" quotePrefix="1">
      <alignment horizontal="left" vertical="top" wrapText="1" indent="1"/>
      <protection/>
    </xf>
    <xf numFmtId="0" fontId="1" fillId="33" borderId="38" xfId="54" applyFont="1" applyFill="1" applyBorder="1" applyAlignment="1" applyProtection="1" quotePrefix="1">
      <alignment horizontal="left" vertical="top" wrapText="1" indent="1"/>
      <protection/>
    </xf>
    <xf numFmtId="0" fontId="1" fillId="33" borderId="25" xfId="54" applyFont="1" applyFill="1" applyBorder="1" applyAlignment="1">
      <alignment horizontal="left" vertical="top" indent="1"/>
      <protection/>
    </xf>
    <xf numFmtId="0" fontId="1" fillId="33" borderId="28" xfId="54" applyFont="1" applyFill="1" applyBorder="1" applyAlignment="1">
      <alignment horizontal="left" vertical="top" indent="1"/>
      <protection/>
    </xf>
    <xf numFmtId="0" fontId="1" fillId="33" borderId="39" xfId="54" applyFont="1" applyFill="1" applyBorder="1" applyAlignment="1">
      <alignment horizontal="left" vertical="top" indent="1"/>
      <protection/>
    </xf>
    <xf numFmtId="0" fontId="1" fillId="33" borderId="23" xfId="54" applyFont="1" applyFill="1" applyBorder="1" applyAlignment="1" applyProtection="1">
      <alignment horizontal="left" vertical="top" wrapText="1"/>
      <protection/>
    </xf>
    <xf numFmtId="0" fontId="1" fillId="33" borderId="45" xfId="54" applyFont="1" applyFill="1" applyBorder="1" applyAlignment="1" applyProtection="1">
      <alignment horizontal="left" vertical="top" wrapText="1"/>
      <protection/>
    </xf>
    <xf numFmtId="0" fontId="1" fillId="33" borderId="28" xfId="54" applyFont="1" applyFill="1" applyBorder="1" applyAlignment="1" applyProtection="1">
      <alignment horizontal="left" vertical="top" wrapText="1"/>
      <protection/>
    </xf>
    <xf numFmtId="0" fontId="1" fillId="33" borderId="39" xfId="54" applyFont="1" applyFill="1" applyBorder="1" applyAlignment="1" applyProtection="1">
      <alignment horizontal="left" vertical="top" wrapText="1"/>
      <protection/>
    </xf>
    <xf numFmtId="0" fontId="1" fillId="35" borderId="23" xfId="54" applyFont="1" applyFill="1" applyBorder="1" applyAlignment="1" applyProtection="1" quotePrefix="1">
      <alignment horizontal="left" vertical="top" wrapText="1"/>
      <protection/>
    </xf>
    <xf numFmtId="0" fontId="1" fillId="35" borderId="0" xfId="54" applyFont="1" applyFill="1" applyBorder="1" applyAlignment="1" applyProtection="1" quotePrefix="1">
      <alignment horizontal="left" vertical="top" wrapText="1"/>
      <protection/>
    </xf>
    <xf numFmtId="0" fontId="1" fillId="35" borderId="29" xfId="54" applyFont="1" applyFill="1" applyBorder="1" applyAlignment="1" applyProtection="1" quotePrefix="1">
      <alignment horizontal="left" vertical="top" wrapText="1"/>
      <protection/>
    </xf>
    <xf numFmtId="0" fontId="1" fillId="33" borderId="25" xfId="54" applyFont="1" applyFill="1" applyBorder="1" applyAlignment="1" applyProtection="1">
      <alignment horizontal="left" vertical="center" wrapText="1"/>
      <protection/>
    </xf>
    <xf numFmtId="0" fontId="1" fillId="33" borderId="39" xfId="54" applyFont="1" applyFill="1" applyBorder="1" applyAlignment="1" applyProtection="1">
      <alignment horizontal="left" vertical="center" wrapText="1"/>
      <protection/>
    </xf>
    <xf numFmtId="1" fontId="1" fillId="33" borderId="28" xfId="54" applyNumberFormat="1" applyFont="1" applyFill="1" applyBorder="1" applyAlignment="1" applyProtection="1">
      <alignment horizontal="center" vertical="center"/>
      <protection locked="0"/>
    </xf>
    <xf numFmtId="0" fontId="10" fillId="33" borderId="48" xfId="54" applyFont="1" applyFill="1" applyBorder="1" applyAlignment="1" applyProtection="1">
      <alignment horizontal="right" vertical="top"/>
      <protection/>
    </xf>
    <xf numFmtId="0" fontId="1" fillId="33" borderId="49" xfId="54" applyFont="1" applyFill="1" applyBorder="1" applyAlignment="1" applyProtection="1">
      <alignment horizontal="left" vertical="center" wrapText="1"/>
      <protection/>
    </xf>
    <xf numFmtId="0" fontId="1" fillId="33" borderId="50" xfId="54" applyFont="1" applyFill="1" applyBorder="1" applyAlignment="1" applyProtection="1">
      <alignment horizontal="left" vertical="center" wrapText="1"/>
      <protection/>
    </xf>
    <xf numFmtId="0" fontId="1" fillId="33" borderId="51" xfId="54" applyFont="1" applyFill="1" applyBorder="1" applyAlignment="1" applyProtection="1">
      <alignment horizontal="left" vertical="center"/>
      <protection/>
    </xf>
    <xf numFmtId="0" fontId="1" fillId="33" borderId="49" xfId="54" applyFont="1" applyFill="1" applyBorder="1" applyAlignment="1" applyProtection="1">
      <alignment horizontal="left" vertical="center"/>
      <protection/>
    </xf>
    <xf numFmtId="14" fontId="1" fillId="35" borderId="49" xfId="54" applyNumberFormat="1" applyFont="1" applyFill="1" applyBorder="1" applyAlignment="1" applyProtection="1" quotePrefix="1">
      <alignment horizontal="center" vertical="center"/>
      <protection locked="0"/>
    </xf>
    <xf numFmtId="14" fontId="1" fillId="35" borderId="50" xfId="54" applyNumberFormat="1" applyFont="1" applyFill="1" applyBorder="1" applyAlignment="1" applyProtection="1" quotePrefix="1">
      <alignment horizontal="center" vertical="center"/>
      <protection locked="0"/>
    </xf>
    <xf numFmtId="49" fontId="1" fillId="33" borderId="51" xfId="54" applyNumberFormat="1" applyFont="1" applyFill="1" applyBorder="1" applyAlignment="1" applyProtection="1">
      <alignment horizontal="center" vertical="center"/>
      <protection/>
    </xf>
    <xf numFmtId="49" fontId="1" fillId="33" borderId="49" xfId="54" applyNumberFormat="1" applyFont="1" applyFill="1" applyBorder="1" applyAlignment="1" applyProtection="1">
      <alignment horizontal="center" vertical="center"/>
      <protection/>
    </xf>
    <xf numFmtId="49" fontId="1" fillId="33" borderId="52" xfId="54" applyNumberFormat="1" applyFont="1" applyFill="1" applyBorder="1" applyAlignment="1" applyProtection="1">
      <alignment horizontal="center" vertical="center"/>
      <protection/>
    </xf>
    <xf numFmtId="0" fontId="1" fillId="33" borderId="25" xfId="54" applyFont="1" applyFill="1" applyBorder="1" applyAlignment="1" applyProtection="1">
      <alignment horizontal="left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ланк платежного поручения (сокращенного)" xfId="54"/>
    <cellStyle name="Обычный_Новые бланки платДок-ов (тонкие лини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EY102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10" width="0.74609375" style="1" customWidth="1"/>
    <col min="11" max="25" width="0.875" style="1" customWidth="1"/>
    <col min="26" max="34" width="0.74609375" style="1" customWidth="1"/>
    <col min="35" max="36" width="0.875" style="1" customWidth="1"/>
    <col min="37" max="37" width="0.37109375" style="1" customWidth="1"/>
    <col min="38" max="38" width="0.875" style="1" customWidth="1"/>
    <col min="39" max="39" width="0.6171875" style="1" customWidth="1"/>
    <col min="40" max="53" width="0.875" style="1" customWidth="1"/>
    <col min="54" max="54" width="1.00390625" style="1" customWidth="1"/>
    <col min="55" max="61" width="0.74609375" style="1" customWidth="1"/>
    <col min="62" max="65" width="1.00390625" style="1" customWidth="1"/>
    <col min="66" max="66" width="0.74609375" style="1" customWidth="1"/>
    <col min="67" max="67" width="1.00390625" style="1" customWidth="1"/>
    <col min="68" max="86" width="0.74609375" style="1" customWidth="1"/>
    <col min="87" max="88" width="1.00390625" style="1" customWidth="1"/>
    <col min="89" max="89" width="0.875" style="1" customWidth="1"/>
    <col min="90" max="91" width="1.00390625" style="1" customWidth="1"/>
    <col min="92" max="92" width="0.6171875" style="1" customWidth="1"/>
    <col min="93" max="100" width="0.875" style="1" customWidth="1"/>
    <col min="101" max="105" width="1.00390625" style="1" customWidth="1"/>
    <col min="106" max="106" width="0.6171875" style="1" customWidth="1"/>
    <col min="107" max="107" width="1.00390625" style="1" customWidth="1"/>
    <col min="108" max="108" width="1.625" style="1" customWidth="1"/>
    <col min="109" max="109" width="1.25" style="1" customWidth="1"/>
    <col min="110" max="111" width="1.00390625" style="1" customWidth="1"/>
    <col min="112" max="112" width="1.625" style="1" customWidth="1"/>
    <col min="113" max="113" width="1.00390625" style="1" customWidth="1"/>
    <col min="114" max="114" width="0.12890625" style="1" customWidth="1"/>
    <col min="115" max="116" width="2.75390625" style="1" customWidth="1"/>
    <col min="117" max="117" width="8.875" style="77" customWidth="1"/>
    <col min="118" max="124" width="2.75390625" style="151" customWidth="1"/>
    <col min="125" max="151" width="2.75390625" style="148" customWidth="1"/>
    <col min="152" max="16384" width="2.75390625" style="1" customWidth="1"/>
  </cols>
  <sheetData>
    <row r="1" spans="2:151" s="3" customFormat="1" ht="17.25" customHeight="1" thickBot="1">
      <c r="B1" s="175" t="s">
        <v>11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M1" s="74"/>
      <c r="DN1" s="144"/>
      <c r="DO1" s="144"/>
      <c r="DP1" s="144"/>
      <c r="DQ1" s="144"/>
      <c r="DR1" s="144"/>
      <c r="DS1" s="144"/>
      <c r="DT1" s="144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</row>
    <row r="2" spans="2:124" ht="12" customHeight="1">
      <c r="B2" s="4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  <c r="DF2" s="279"/>
      <c r="DG2" s="279"/>
      <c r="DH2" s="279"/>
      <c r="DI2" s="279"/>
      <c r="DJ2" s="279"/>
      <c r="DK2" s="5"/>
      <c r="DM2" s="173"/>
      <c r="DN2" s="173"/>
      <c r="DO2" s="146"/>
      <c r="DP2" s="147"/>
      <c r="DQ2" s="147"/>
      <c r="DR2" s="147"/>
      <c r="DS2" s="146"/>
      <c r="DT2" s="146"/>
    </row>
    <row r="3" spans="2:124" ht="15" customHeight="1">
      <c r="B3" s="6"/>
      <c r="C3" s="25"/>
      <c r="D3" s="280" t="s">
        <v>12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>
        <v>1</v>
      </c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1"/>
      <c r="CH3" s="282" t="s">
        <v>13</v>
      </c>
      <c r="CI3" s="283"/>
      <c r="CJ3" s="283"/>
      <c r="CK3" s="283"/>
      <c r="CL3" s="283"/>
      <c r="CM3" s="284">
        <f ca="1">TODAY()</f>
        <v>44272</v>
      </c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6" t="s">
        <v>1</v>
      </c>
      <c r="DD3" s="287"/>
      <c r="DE3" s="287"/>
      <c r="DF3" s="287"/>
      <c r="DG3" s="287"/>
      <c r="DH3" s="287"/>
      <c r="DI3" s="287"/>
      <c r="DJ3" s="288"/>
      <c r="DK3" s="7"/>
      <c r="DM3" s="173"/>
      <c r="DN3" s="173"/>
      <c r="DO3" s="149"/>
      <c r="DP3" s="147"/>
      <c r="DQ3" s="147"/>
      <c r="DR3" s="147"/>
      <c r="DS3" s="149"/>
      <c r="DT3" s="149"/>
    </row>
    <row r="4" spans="2:124" ht="15" customHeight="1">
      <c r="B4" s="6"/>
      <c r="C4" s="26"/>
      <c r="D4" s="271" t="s">
        <v>14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179" t="s">
        <v>15</v>
      </c>
      <c r="BD4" s="180"/>
      <c r="BE4" s="180"/>
      <c r="BF4" s="180"/>
      <c r="BG4" s="180"/>
      <c r="BH4" s="180"/>
      <c r="BI4" s="241"/>
      <c r="BJ4" s="289" t="s">
        <v>2</v>
      </c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/>
      <c r="CX4" s="271"/>
      <c r="CY4" s="271"/>
      <c r="CZ4" s="271"/>
      <c r="DA4" s="271"/>
      <c r="DB4" s="271"/>
      <c r="DC4" s="271"/>
      <c r="DD4" s="271"/>
      <c r="DE4" s="179"/>
      <c r="DF4" s="180"/>
      <c r="DG4" s="180"/>
      <c r="DH4" s="180"/>
      <c r="DI4" s="180"/>
      <c r="DJ4" s="181"/>
      <c r="DK4" s="7"/>
      <c r="DM4" s="75"/>
      <c r="DN4" s="149"/>
      <c r="DO4" s="149"/>
      <c r="DP4" s="149"/>
      <c r="DQ4" s="149"/>
      <c r="DR4" s="149"/>
      <c r="DS4" s="149"/>
      <c r="DT4" s="149"/>
    </row>
    <row r="5" spans="2:120" ht="21" customHeight="1">
      <c r="B5" s="8"/>
      <c r="C5" s="27"/>
      <c r="D5" s="188" t="s">
        <v>3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28"/>
      <c r="U5" s="29"/>
      <c r="V5" s="29"/>
      <c r="W5" s="29"/>
      <c r="X5" s="29"/>
      <c r="Y5" s="189" t="str">
        <f>IF(OR(DM7="BYR",DM7=974),Лист1!G71,IF(OR(DM7="RUB",DM7=643),Лист1!S71,IF(OR(DM7="usd",DM7=840),Лист1!AF71,IF(OR(DM7="EUR",DM7=978),Лист1!AS71,""))))</f>
        <v> Один миллион восемьсот сорок пять тысяч белорусских рублей</v>
      </c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1"/>
      <c r="DK5" s="9"/>
      <c r="DM5" s="174"/>
      <c r="DN5" s="174"/>
      <c r="DO5" s="150"/>
      <c r="DP5" s="150"/>
    </row>
    <row r="6" spans="2:120" ht="21.75" customHeight="1">
      <c r="B6" s="8"/>
      <c r="C6" s="27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29"/>
      <c r="T6" s="29"/>
      <c r="U6" s="29"/>
      <c r="V6" s="29"/>
      <c r="W6" s="29"/>
      <c r="X6" s="2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249"/>
      <c r="DK6" s="9"/>
      <c r="DM6" s="174"/>
      <c r="DN6" s="174"/>
      <c r="DO6" s="150"/>
      <c r="DP6" s="150"/>
    </row>
    <row r="7" spans="2:124" ht="21.75" customHeight="1">
      <c r="B7" s="6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  <c r="T7" s="33"/>
      <c r="U7" s="33"/>
      <c r="V7" s="33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3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3"/>
      <c r="AZ7" s="34"/>
      <c r="BA7" s="35"/>
      <c r="BB7" s="35"/>
      <c r="BC7" s="35"/>
      <c r="BD7" s="35"/>
      <c r="BE7" s="35"/>
      <c r="BF7" s="35"/>
      <c r="BG7" s="35"/>
      <c r="BH7" s="35"/>
      <c r="BI7" s="35"/>
      <c r="BJ7" s="34"/>
      <c r="BK7" s="276" t="s">
        <v>16</v>
      </c>
      <c r="BL7" s="194"/>
      <c r="BM7" s="194"/>
      <c r="BN7" s="194"/>
      <c r="BO7" s="194"/>
      <c r="BP7" s="194"/>
      <c r="BQ7" s="194"/>
      <c r="BR7" s="277"/>
      <c r="BS7" s="176">
        <f>IF(DM7="","",DM7)</f>
        <v>974</v>
      </c>
      <c r="BT7" s="177"/>
      <c r="BU7" s="177"/>
      <c r="BV7" s="177"/>
      <c r="BW7" s="177"/>
      <c r="BX7" s="177"/>
      <c r="BY7" s="178"/>
      <c r="BZ7" s="276" t="s">
        <v>17</v>
      </c>
      <c r="CA7" s="194"/>
      <c r="CB7" s="194"/>
      <c r="CC7" s="194"/>
      <c r="CD7" s="194"/>
      <c r="CE7" s="194"/>
      <c r="CF7" s="194"/>
      <c r="CG7" s="194"/>
      <c r="CH7" s="194"/>
      <c r="CI7" s="194"/>
      <c r="CJ7" s="277"/>
      <c r="CK7" s="124"/>
      <c r="CL7" s="278">
        <v>1845000</v>
      </c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125"/>
      <c r="DK7" s="7"/>
      <c r="DM7" s="84">
        <v>974</v>
      </c>
      <c r="DN7" s="138"/>
      <c r="DO7" s="152"/>
      <c r="DP7" s="139" t="s">
        <v>40</v>
      </c>
      <c r="DQ7" s="151" t="str">
        <f>IF(DM7="BYR","BYR",IF(DM7=974,"BYR",IF(DM7="RUB","RUB",IF(DM7=643,"RUB",IF(DM7="USD","USD",IF(DM7=840,"USD",IF(DM7="EUR","EUR",IF(DM7=978,"EUR"))))))))</f>
        <v>BYR</v>
      </c>
      <c r="DR7" s="149"/>
      <c r="DS7" s="149"/>
      <c r="DT7" s="149"/>
    </row>
    <row r="8" spans="2:120" ht="24" customHeight="1">
      <c r="B8" s="8"/>
      <c r="C8" s="36"/>
      <c r="D8" s="248" t="s">
        <v>4</v>
      </c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188"/>
      <c r="T8" s="28"/>
      <c r="U8" s="29"/>
      <c r="V8" s="29"/>
      <c r="W8" s="37"/>
      <c r="X8" s="37"/>
      <c r="Y8" s="273" t="str">
        <f>IF(VLOOKUP(Реестр!C3,Реестр!C3:I104,2)=0,"",VLOOKUP(Реестр!C3,Реестр!C3:I104,2))</f>
        <v>ОДО "ДДД". Резидент РБ</v>
      </c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4"/>
      <c r="BJ8" s="274"/>
      <c r="BK8" s="274"/>
      <c r="BL8" s="274"/>
      <c r="BM8" s="274"/>
      <c r="BN8" s="273"/>
      <c r="BO8" s="273"/>
      <c r="BP8" s="273"/>
      <c r="BQ8" s="273"/>
      <c r="BR8" s="273"/>
      <c r="BS8" s="273"/>
      <c r="BT8" s="274"/>
      <c r="BU8" s="274"/>
      <c r="BV8" s="274"/>
      <c r="BW8" s="274"/>
      <c r="BX8" s="274"/>
      <c r="BY8" s="274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  <c r="CQ8" s="273"/>
      <c r="CR8" s="273"/>
      <c r="CS8" s="273"/>
      <c r="CT8" s="273"/>
      <c r="CU8" s="273"/>
      <c r="CV8" s="273"/>
      <c r="CW8" s="273"/>
      <c r="CX8" s="273"/>
      <c r="CY8" s="273"/>
      <c r="CZ8" s="273"/>
      <c r="DA8" s="273"/>
      <c r="DB8" s="273"/>
      <c r="DC8" s="273"/>
      <c r="DD8" s="273"/>
      <c r="DE8" s="273"/>
      <c r="DF8" s="273"/>
      <c r="DG8" s="273"/>
      <c r="DH8" s="273"/>
      <c r="DI8" s="273"/>
      <c r="DJ8" s="275"/>
      <c r="DK8" s="9"/>
      <c r="DP8" s="153">
        <v>974</v>
      </c>
    </row>
    <row r="9" spans="2:120" ht="24" customHeight="1">
      <c r="B9" s="10"/>
      <c r="C9" s="2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39"/>
      <c r="R9" s="39"/>
      <c r="S9" s="38"/>
      <c r="T9" s="40"/>
      <c r="U9" s="40"/>
      <c r="V9" s="40"/>
      <c r="W9" s="40"/>
      <c r="X9" s="40"/>
      <c r="Y9" s="40"/>
      <c r="Z9" s="40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41"/>
      <c r="BL9" s="41"/>
      <c r="BM9" s="42"/>
      <c r="BN9" s="245" t="s">
        <v>18</v>
      </c>
      <c r="BO9" s="246"/>
      <c r="BP9" s="246"/>
      <c r="BQ9" s="246"/>
      <c r="BR9" s="246"/>
      <c r="BS9" s="247"/>
      <c r="BT9" s="185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7"/>
      <c r="DK9" s="9"/>
      <c r="DM9" s="78"/>
      <c r="DN9" s="140"/>
      <c r="DO9" s="154"/>
      <c r="DP9" s="139" t="s">
        <v>41</v>
      </c>
    </row>
    <row r="10" spans="2:120" ht="19.5" customHeight="1">
      <c r="B10" s="8"/>
      <c r="C10" s="36"/>
      <c r="D10" s="188" t="s">
        <v>5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28"/>
      <c r="U10" s="29"/>
      <c r="V10" s="29"/>
      <c r="W10" s="29"/>
      <c r="X10" s="29"/>
      <c r="Y10" s="189" t="str">
        <f>IF(VLOOKUP(Реестр!C3,Реестр!C3:I104,5)=0,"",VLOOKUP(Реестр!C3,Реестр!C3:I104,5))</f>
        <v>Филиал № 514, ОАО "АСБ Беларусбанк", г.Минск</v>
      </c>
      <c r="Z10" s="189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1"/>
      <c r="DK10" s="9"/>
      <c r="DP10" s="153">
        <v>643</v>
      </c>
    </row>
    <row r="11" spans="2:124" ht="19.5" customHeight="1">
      <c r="B11" s="6"/>
      <c r="C11" s="31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3"/>
      <c r="CA11" s="43"/>
      <c r="CB11" s="194" t="s">
        <v>6</v>
      </c>
      <c r="CC11" s="194"/>
      <c r="CD11" s="194"/>
      <c r="CE11" s="194"/>
      <c r="CF11" s="194"/>
      <c r="CG11" s="194"/>
      <c r="CH11" s="194"/>
      <c r="CI11" s="194"/>
      <c r="CJ11" s="182">
        <f>IF(VLOOKUP(Реестр!C3,Реестр!C3:I104,6)=0,"",VLOOKUP(Реестр!C3,Реестр!C3:I104,6))</f>
        <v>190095031</v>
      </c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4"/>
      <c r="DD11" s="44"/>
      <c r="DE11" s="195"/>
      <c r="DF11" s="195"/>
      <c r="DG11" s="195"/>
      <c r="DH11" s="195"/>
      <c r="DI11" s="195"/>
      <c r="DJ11" s="196"/>
      <c r="DK11" s="7"/>
      <c r="DM11" s="76"/>
      <c r="DN11" s="150"/>
      <c r="DO11" s="147"/>
      <c r="DP11" s="149" t="s">
        <v>42</v>
      </c>
      <c r="DQ11" s="149"/>
      <c r="DR11" s="149"/>
      <c r="DS11" s="149"/>
      <c r="DT11" s="149"/>
    </row>
    <row r="12" spans="2:124" ht="21" customHeight="1">
      <c r="B12" s="6"/>
      <c r="C12" s="45"/>
      <c r="D12" s="269" t="s">
        <v>19</v>
      </c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70"/>
      <c r="AG12" s="46"/>
      <c r="AH12" s="271" t="s">
        <v>20</v>
      </c>
      <c r="AI12" s="271"/>
      <c r="AJ12" s="271"/>
      <c r="AK12" s="271"/>
      <c r="AL12" s="271"/>
      <c r="AM12" s="271"/>
      <c r="AN12" s="271"/>
      <c r="AO12" s="271"/>
      <c r="AP12" s="272"/>
      <c r="AQ12" s="266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8"/>
      <c r="BN12" s="245" t="s">
        <v>18</v>
      </c>
      <c r="BO12" s="246"/>
      <c r="BP12" s="246"/>
      <c r="BQ12" s="246"/>
      <c r="BR12" s="246"/>
      <c r="BS12" s="247"/>
      <c r="BT12" s="263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5"/>
      <c r="DK12" s="7"/>
      <c r="DM12" s="76"/>
      <c r="DN12" s="150"/>
      <c r="DO12" s="147"/>
      <c r="DP12" s="153">
        <v>840</v>
      </c>
      <c r="DQ12" s="149"/>
      <c r="DR12" s="149"/>
      <c r="DS12" s="149"/>
      <c r="DT12" s="149"/>
    </row>
    <row r="13" spans="2:124" ht="18" customHeight="1">
      <c r="B13" s="6"/>
      <c r="C13" s="47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60"/>
      <c r="DK13" s="7"/>
      <c r="DM13" s="76"/>
      <c r="DN13" s="150"/>
      <c r="DO13" s="147"/>
      <c r="DP13" s="139" t="s">
        <v>43</v>
      </c>
      <c r="DQ13" s="149"/>
      <c r="DR13" s="149"/>
      <c r="DS13" s="149"/>
      <c r="DT13" s="149"/>
    </row>
    <row r="14" spans="2:151" s="2" customFormat="1" ht="19.5" customHeight="1">
      <c r="B14" s="8"/>
      <c r="C14" s="36"/>
      <c r="D14" s="188" t="s">
        <v>7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28"/>
      <c r="U14" s="29"/>
      <c r="V14" s="29"/>
      <c r="W14" s="29"/>
      <c r="X14" s="29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2"/>
      <c r="DK14" s="9"/>
      <c r="DM14" s="76"/>
      <c r="DN14" s="150"/>
      <c r="DO14" s="147"/>
      <c r="DP14" s="153">
        <v>978</v>
      </c>
      <c r="DQ14" s="151"/>
      <c r="DR14" s="151"/>
      <c r="DS14" s="151"/>
      <c r="DT14" s="151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</row>
    <row r="15" spans="2:151" s="2" customFormat="1" ht="19.5" customHeight="1">
      <c r="B15" s="6"/>
      <c r="C15" s="31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4"/>
      <c r="BZ15" s="35"/>
      <c r="CA15" s="43"/>
      <c r="CB15" s="194" t="s">
        <v>6</v>
      </c>
      <c r="CC15" s="194"/>
      <c r="CD15" s="194"/>
      <c r="CE15" s="194"/>
      <c r="CF15" s="194"/>
      <c r="CG15" s="194"/>
      <c r="CH15" s="194"/>
      <c r="CI15" s="194"/>
      <c r="CJ15" s="256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8"/>
      <c r="DD15" s="44"/>
      <c r="DE15" s="195"/>
      <c r="DF15" s="195"/>
      <c r="DG15" s="195"/>
      <c r="DH15" s="195"/>
      <c r="DI15" s="195"/>
      <c r="DJ15" s="196"/>
      <c r="DK15" s="7"/>
      <c r="DM15" s="76"/>
      <c r="DN15" s="150"/>
      <c r="DO15" s="147"/>
      <c r="DP15" s="139"/>
      <c r="DQ15" s="149"/>
      <c r="DR15" s="149"/>
      <c r="DS15" s="149"/>
      <c r="DT15" s="149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</row>
    <row r="16" spans="2:151" s="2" customFormat="1" ht="25.5" customHeight="1">
      <c r="B16" s="8"/>
      <c r="C16" s="36"/>
      <c r="D16" s="248" t="s">
        <v>21</v>
      </c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188"/>
      <c r="S16" s="188"/>
      <c r="T16" s="28"/>
      <c r="U16" s="29"/>
      <c r="V16" s="29"/>
      <c r="W16" s="29"/>
      <c r="X16" s="29"/>
      <c r="Y16" s="253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  <c r="DG16" s="254"/>
      <c r="DH16" s="254"/>
      <c r="DI16" s="254"/>
      <c r="DJ16" s="255"/>
      <c r="DK16" s="9"/>
      <c r="DM16" s="76"/>
      <c r="DN16" s="150"/>
      <c r="DO16" s="150"/>
      <c r="DP16" s="153"/>
      <c r="DQ16" s="151"/>
      <c r="DR16" s="151"/>
      <c r="DS16" s="151"/>
      <c r="DT16" s="151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</row>
    <row r="17" spans="2:151" s="2" customFormat="1" ht="24" customHeight="1">
      <c r="B17" s="10"/>
      <c r="C17" s="2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39"/>
      <c r="R17" s="39"/>
      <c r="S17" s="38"/>
      <c r="T17" s="40"/>
      <c r="U17" s="40"/>
      <c r="V17" s="40"/>
      <c r="W17" s="40"/>
      <c r="X17" s="29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8"/>
      <c r="BL17" s="245" t="s">
        <v>18</v>
      </c>
      <c r="BM17" s="246"/>
      <c r="BN17" s="246"/>
      <c r="BO17" s="246"/>
      <c r="BP17" s="246"/>
      <c r="BQ17" s="246"/>
      <c r="BR17" s="246"/>
      <c r="BS17" s="247"/>
      <c r="BT17" s="250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2"/>
      <c r="DK17" s="9"/>
      <c r="DM17" s="76"/>
      <c r="DN17" s="150"/>
      <c r="DO17" s="150"/>
      <c r="DP17" s="151"/>
      <c r="DQ17" s="151"/>
      <c r="DR17" s="151"/>
      <c r="DS17" s="151"/>
      <c r="DT17" s="151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</row>
    <row r="18" spans="2:155" s="2" customFormat="1" ht="19.5" customHeight="1">
      <c r="B18" s="8"/>
      <c r="C18" s="36"/>
      <c r="D18" s="248" t="s">
        <v>22</v>
      </c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49"/>
      <c r="V18" s="49"/>
      <c r="W18" s="49"/>
      <c r="X18" s="49"/>
      <c r="Y18" s="190" t="str">
        <f>IF(DM18="Без НДС",CONCATENATE(DQ18," ",DP18," ",DQ21," ",вал,"="),IF(едвал="BYR",CONCATENATE(DQ18," ",DQ19," ",DM18*100," %",". ",DQ20," ",DP18,"= ",DQ21," ",вал,"="),CONCATENATE(DQ18," ",DQ19," ",DM18*100," %",". ",DQ20," ",DP19,"= ",DQ21," ",вал,"=")))</f>
        <v>Оплата канцелярских товаров за февраль 2016 г.  по договору № 1818 от 22.02.2016 г. Ставка НДС 20 %. Сумма НДС 307500= Всего стоимость 1845000=</v>
      </c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1"/>
      <c r="DK18" s="9"/>
      <c r="DM18" s="118">
        <v>0.2</v>
      </c>
      <c r="DN18" s="150"/>
      <c r="DO18" s="150"/>
      <c r="DP18" s="167">
        <f>IF(DM18="Без НДС","Без НДС.",ROUND(вал*DM18/(1+DM18),0))</f>
        <v>307500</v>
      </c>
      <c r="DQ18" s="168" t="str">
        <f>IF(VLOOKUP(Реестр!C3,Реестр!C3:I104,7)=0,"",VLOOKUP(Реестр!C3,Реестр!C3:I104,7))</f>
        <v>Оплата канцелярских товаров за февраль 2016 г.  по договору № 1818 от 22.02.2016 г.</v>
      </c>
      <c r="DR18" s="168"/>
      <c r="DS18" s="168"/>
      <c r="DT18" s="168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  <c r="EO18" s="169"/>
      <c r="EP18" s="169"/>
      <c r="EQ18" s="169"/>
      <c r="ER18" s="169"/>
      <c r="ES18" s="169"/>
      <c r="ET18" s="169"/>
      <c r="EU18" s="169"/>
      <c r="EV18" s="170"/>
      <c r="EW18" s="170"/>
      <c r="EX18" s="170"/>
      <c r="EY18" s="170"/>
    </row>
    <row r="19" spans="2:155" s="2" customFormat="1" ht="19.5" customHeight="1">
      <c r="B19" s="8"/>
      <c r="C19" s="27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50"/>
      <c r="U19" s="50"/>
      <c r="V19" s="50"/>
      <c r="W19" s="50"/>
      <c r="X19" s="50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249"/>
      <c r="DK19" s="11"/>
      <c r="DM19" s="77"/>
      <c r="DN19" s="151"/>
      <c r="DO19" s="168"/>
      <c r="DP19" s="171">
        <f>IF(DM18="Без НДС","Без НДС.",ROUND(вал*DM18/(1+DM18),2))</f>
        <v>307500</v>
      </c>
      <c r="DQ19" s="168" t="s">
        <v>44</v>
      </c>
      <c r="DR19" s="168"/>
      <c r="DS19" s="168"/>
      <c r="DT19" s="168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70"/>
      <c r="EW19" s="170"/>
      <c r="EX19" s="170"/>
      <c r="EY19" s="170"/>
    </row>
    <row r="20" spans="2:155" s="2" customFormat="1" ht="16.5" customHeight="1">
      <c r="B20" s="8"/>
      <c r="C20" s="27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50"/>
      <c r="U20" s="50"/>
      <c r="V20" s="50"/>
      <c r="W20" s="50"/>
      <c r="X20" s="50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8"/>
      <c r="CC20" s="29"/>
      <c r="CD20" s="28"/>
      <c r="CE20" s="29"/>
      <c r="CF20" s="51"/>
      <c r="CG20" s="179" t="s">
        <v>23</v>
      </c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241"/>
      <c r="CT20" s="180" t="s">
        <v>24</v>
      </c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1"/>
      <c r="DK20" s="11"/>
      <c r="DM20" s="119">
        <v>0.1</v>
      </c>
      <c r="DN20" s="147"/>
      <c r="DO20" s="168"/>
      <c r="DP20" s="168"/>
      <c r="DQ20" s="168" t="s">
        <v>45</v>
      </c>
      <c r="DR20" s="168"/>
      <c r="DS20" s="168"/>
      <c r="DT20" s="168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69"/>
      <c r="ES20" s="169"/>
      <c r="ET20" s="169"/>
      <c r="EU20" s="169"/>
      <c r="EV20" s="170"/>
      <c r="EW20" s="170"/>
      <c r="EX20" s="170"/>
      <c r="EY20" s="170"/>
    </row>
    <row r="21" spans="2:155" s="2" customFormat="1" ht="16.5" customHeight="1">
      <c r="B21" s="8"/>
      <c r="C21" s="52"/>
      <c r="D21" s="38"/>
      <c r="E21" s="3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50"/>
      <c r="U21" s="50"/>
      <c r="V21" s="50"/>
      <c r="W21" s="50"/>
      <c r="X21" s="5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28"/>
      <c r="CC21" s="29"/>
      <c r="CD21" s="28"/>
      <c r="CE21" s="29"/>
      <c r="CF21" s="29"/>
      <c r="CG21" s="242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4"/>
      <c r="CT21" s="243"/>
      <c r="CU21" s="243"/>
      <c r="CV21" s="243"/>
      <c r="CW21" s="243"/>
      <c r="CX21" s="243"/>
      <c r="CY21" s="243"/>
      <c r="CZ21" s="243"/>
      <c r="DA21" s="243"/>
      <c r="DB21" s="180"/>
      <c r="DC21" s="180"/>
      <c r="DD21" s="180"/>
      <c r="DE21" s="180"/>
      <c r="DF21" s="180"/>
      <c r="DG21" s="180"/>
      <c r="DH21" s="180"/>
      <c r="DI21" s="180"/>
      <c r="DJ21" s="181"/>
      <c r="DK21" s="11"/>
      <c r="DM21" s="120">
        <v>0.2</v>
      </c>
      <c r="DN21" s="147"/>
      <c r="DO21" s="168"/>
      <c r="DP21" s="168"/>
      <c r="DQ21" s="168" t="s">
        <v>46</v>
      </c>
      <c r="DR21" s="168"/>
      <c r="DS21" s="168"/>
      <c r="DT21" s="168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70"/>
      <c r="EW21" s="170"/>
      <c r="EX21" s="170"/>
      <c r="EY21" s="170"/>
    </row>
    <row r="22" spans="2:155" s="2" customFormat="1" ht="14.25" customHeight="1">
      <c r="B22" s="8"/>
      <c r="C22" s="53"/>
      <c r="D22" s="226" t="s">
        <v>25</v>
      </c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5" t="s">
        <v>26</v>
      </c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37"/>
      <c r="BF22" s="225" t="s">
        <v>27</v>
      </c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37"/>
      <c r="CB22" s="225" t="s">
        <v>28</v>
      </c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37"/>
      <c r="DB22" s="225" t="s">
        <v>8</v>
      </c>
      <c r="DC22" s="226"/>
      <c r="DD22" s="226"/>
      <c r="DE22" s="226"/>
      <c r="DF22" s="226"/>
      <c r="DG22" s="226"/>
      <c r="DH22" s="226"/>
      <c r="DI22" s="226"/>
      <c r="DJ22" s="227"/>
      <c r="DK22" s="9"/>
      <c r="DM22" s="121" t="s">
        <v>47</v>
      </c>
      <c r="DN22" s="147"/>
      <c r="DO22" s="168"/>
      <c r="DP22" s="168"/>
      <c r="DQ22" s="168"/>
      <c r="DR22" s="168"/>
      <c r="DS22" s="168"/>
      <c r="DT22" s="168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70"/>
      <c r="EW22" s="170"/>
      <c r="EX22" s="170"/>
      <c r="EY22" s="170"/>
    </row>
    <row r="23" spans="2:155" s="2" customFormat="1" ht="14.25" customHeight="1">
      <c r="B23" s="8"/>
      <c r="C23" s="238">
        <f>IF(VLOOKUP(Реестр!C3,Реестр!C3:I104,3)=0,"",VLOOKUP(Реестр!C3,Реестр!C3:I104,3))</f>
        <v>842569145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40"/>
      <c r="AB23" s="228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30"/>
      <c r="BG23" s="231"/>
      <c r="BH23" s="231"/>
      <c r="BI23" s="231"/>
      <c r="BJ23" s="232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3"/>
      <c r="CB23" s="234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54"/>
      <c r="DB23" s="236"/>
      <c r="DC23" s="195"/>
      <c r="DD23" s="195"/>
      <c r="DE23" s="195"/>
      <c r="DF23" s="195"/>
      <c r="DG23" s="195"/>
      <c r="DH23" s="195"/>
      <c r="DI23" s="195"/>
      <c r="DJ23" s="196"/>
      <c r="DK23" s="9"/>
      <c r="DM23" s="122"/>
      <c r="DN23" s="147"/>
      <c r="DO23" s="168"/>
      <c r="DP23" s="168"/>
      <c r="DQ23" s="168"/>
      <c r="DR23" s="168"/>
      <c r="DS23" s="168"/>
      <c r="DT23" s="168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70"/>
      <c r="EW23" s="170"/>
      <c r="EX23" s="170"/>
      <c r="EY23" s="170"/>
    </row>
    <row r="24" spans="2:155" s="2" customFormat="1" ht="19.5" customHeight="1">
      <c r="B24" s="12"/>
      <c r="C24" s="55"/>
      <c r="D24" s="223" t="s">
        <v>9</v>
      </c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4"/>
      <c r="BJ24" s="56"/>
      <c r="BK24" s="223" t="s">
        <v>29</v>
      </c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8"/>
      <c r="DK24" s="13"/>
      <c r="DM24" s="123"/>
      <c r="DN24" s="156"/>
      <c r="DO24" s="172"/>
      <c r="DP24" s="172"/>
      <c r="DQ24" s="172"/>
      <c r="DR24" s="172"/>
      <c r="DS24" s="172"/>
      <c r="DT24" s="172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70"/>
      <c r="EW24" s="170"/>
      <c r="EX24" s="170"/>
      <c r="EY24" s="170"/>
    </row>
    <row r="25" spans="2:155" s="2" customFormat="1" ht="21.75" customHeight="1">
      <c r="B25" s="12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1"/>
      <c r="BJ25" s="62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3"/>
      <c r="DK25" s="13"/>
      <c r="DM25" s="79"/>
      <c r="DN25" s="156"/>
      <c r="DO25" s="172"/>
      <c r="DP25" s="172"/>
      <c r="DQ25" s="172"/>
      <c r="DR25" s="172"/>
      <c r="DS25" s="172"/>
      <c r="DT25" s="172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70"/>
      <c r="EW25" s="170"/>
      <c r="EX25" s="170"/>
      <c r="EY25" s="170"/>
    </row>
    <row r="26" spans="2:151" s="2" customFormat="1" ht="19.5" customHeight="1">
      <c r="B26" s="12"/>
      <c r="C26" s="59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8"/>
      <c r="BJ26" s="62"/>
      <c r="BK26" s="217" t="s">
        <v>30</v>
      </c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7"/>
      <c r="DH26" s="217"/>
      <c r="DI26" s="217"/>
      <c r="DJ26" s="220"/>
      <c r="DK26" s="13"/>
      <c r="DM26" s="79"/>
      <c r="DN26" s="156"/>
      <c r="DO26" s="156"/>
      <c r="DP26" s="156"/>
      <c r="DQ26" s="156"/>
      <c r="DR26" s="156"/>
      <c r="DS26" s="156"/>
      <c r="DT26" s="156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</row>
    <row r="27" spans="2:151" s="2" customFormat="1" ht="22.5" customHeight="1">
      <c r="B27" s="12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1"/>
      <c r="BJ27" s="62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3"/>
      <c r="DK27" s="13"/>
      <c r="DM27" s="79"/>
      <c r="DN27" s="156"/>
      <c r="DO27" s="156"/>
      <c r="DP27" s="156"/>
      <c r="DQ27" s="156"/>
      <c r="DR27" s="156"/>
      <c r="DS27" s="156"/>
      <c r="DT27" s="156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</row>
    <row r="28" spans="2:151" s="2" customFormat="1" ht="23.25" customHeight="1">
      <c r="B28" s="6"/>
      <c r="C28" s="64"/>
      <c r="D28" s="217" t="s">
        <v>0</v>
      </c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8"/>
      <c r="BJ28" s="62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20"/>
      <c r="DK28" s="7"/>
      <c r="DM28" s="75"/>
      <c r="DN28" s="149"/>
      <c r="DO28" s="149"/>
      <c r="DP28" s="149"/>
      <c r="DQ28" s="149"/>
      <c r="DR28" s="149"/>
      <c r="DS28" s="149"/>
      <c r="DT28" s="149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</row>
    <row r="29" spans="2:151" s="2" customFormat="1" ht="20.25" customHeight="1">
      <c r="B29" s="6"/>
      <c r="C29" s="64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1"/>
      <c r="BJ29" s="62"/>
      <c r="BK29" s="65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3"/>
      <c r="DK29" s="7"/>
      <c r="DM29" s="75"/>
      <c r="DN29" s="149"/>
      <c r="DO29" s="149"/>
      <c r="DP29" s="149"/>
      <c r="DQ29" s="149"/>
      <c r="DR29" s="149"/>
      <c r="DS29" s="149"/>
      <c r="DT29" s="149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</row>
    <row r="30" spans="2:151" s="2" customFormat="1" ht="19.5" customHeight="1">
      <c r="B30" s="6"/>
      <c r="C30" s="66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2"/>
      <c r="BJ30" s="67"/>
      <c r="BK30" s="221" t="s">
        <v>31</v>
      </c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9"/>
      <c r="DK30" s="7"/>
      <c r="DM30" s="75"/>
      <c r="DN30" s="149"/>
      <c r="DO30" s="149"/>
      <c r="DP30" s="149"/>
      <c r="DQ30" s="149"/>
      <c r="DR30" s="149"/>
      <c r="DS30" s="149"/>
      <c r="DT30" s="149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</row>
    <row r="31" spans="2:151" s="2" customFormat="1" ht="14.25" customHeight="1">
      <c r="B31" s="12"/>
      <c r="C31" s="70"/>
      <c r="D31" s="207" t="s">
        <v>32</v>
      </c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8"/>
      <c r="DK31" s="13"/>
      <c r="DM31" s="79"/>
      <c r="DN31" s="156"/>
      <c r="DO31" s="156"/>
      <c r="DP31" s="156"/>
      <c r="DQ31" s="156"/>
      <c r="DR31" s="156"/>
      <c r="DS31" s="156"/>
      <c r="DT31" s="156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</row>
    <row r="32" spans="2:151" s="2" customFormat="1" ht="19.5" customHeight="1">
      <c r="B32" s="6"/>
      <c r="C32" s="216" t="s">
        <v>33</v>
      </c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1"/>
      <c r="X32" s="209" t="s">
        <v>34</v>
      </c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1"/>
      <c r="AY32" s="212" t="s">
        <v>35</v>
      </c>
      <c r="AZ32" s="213"/>
      <c r="BA32" s="213"/>
      <c r="BB32" s="213"/>
      <c r="BC32" s="213"/>
      <c r="BD32" s="213"/>
      <c r="BE32" s="213"/>
      <c r="BF32" s="213"/>
      <c r="BG32" s="213"/>
      <c r="BH32" s="209" t="s">
        <v>36</v>
      </c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1"/>
      <c r="CE32" s="214" t="s">
        <v>37</v>
      </c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5"/>
      <c r="DK32" s="14"/>
      <c r="DM32" s="80"/>
      <c r="DN32" s="141"/>
      <c r="DO32" s="141"/>
      <c r="DP32" s="141"/>
      <c r="DQ32" s="141"/>
      <c r="DR32" s="141"/>
      <c r="DS32" s="141"/>
      <c r="DT32" s="141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</row>
    <row r="33" spans="2:151" s="2" customFormat="1" ht="16.5" customHeight="1">
      <c r="B33" s="15"/>
      <c r="C33" s="201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3"/>
      <c r="X33" s="205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206"/>
      <c r="AY33" s="205"/>
      <c r="AZ33" s="198"/>
      <c r="BA33" s="198"/>
      <c r="BB33" s="198"/>
      <c r="BC33" s="198"/>
      <c r="BD33" s="198"/>
      <c r="BE33" s="198"/>
      <c r="BF33" s="198"/>
      <c r="BG33" s="198"/>
      <c r="BH33" s="205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206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9"/>
      <c r="DK33" s="16"/>
      <c r="DM33" s="81"/>
      <c r="DN33" s="157"/>
      <c r="DO33" s="157"/>
      <c r="DP33" s="157"/>
      <c r="DQ33" s="157"/>
      <c r="DR33" s="157"/>
      <c r="DS33" s="157"/>
      <c r="DT33" s="157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</row>
    <row r="34" spans="2:151" s="2" customFormat="1" ht="12" customHeight="1">
      <c r="B34" s="17"/>
      <c r="C34" s="72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18"/>
      <c r="DM34" s="75"/>
      <c r="DN34" s="149"/>
      <c r="DO34" s="149"/>
      <c r="DP34" s="149"/>
      <c r="DQ34" s="149"/>
      <c r="DR34" s="149"/>
      <c r="DS34" s="149"/>
      <c r="DT34" s="149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</row>
    <row r="35" spans="2:151" s="2" customFormat="1" ht="12" customHeight="1">
      <c r="B35" s="19"/>
      <c r="C35" s="28"/>
      <c r="D35" s="197" t="s">
        <v>30</v>
      </c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30"/>
      <c r="AZ35" s="30"/>
      <c r="BA35" s="30"/>
      <c r="BB35" s="30"/>
      <c r="BC35" s="30"/>
      <c r="BD35" s="30"/>
      <c r="BE35" s="30"/>
      <c r="BF35" s="200" t="s">
        <v>38</v>
      </c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30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4"/>
      <c r="DG35" s="204"/>
      <c r="DH35" s="30"/>
      <c r="DI35" s="30"/>
      <c r="DJ35" s="30"/>
      <c r="DK35" s="20"/>
      <c r="DM35" s="77"/>
      <c r="DN35" s="151"/>
      <c r="DO35" s="151"/>
      <c r="DP35" s="151"/>
      <c r="DQ35" s="151"/>
      <c r="DR35" s="151"/>
      <c r="DS35" s="151"/>
      <c r="DT35" s="151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</row>
    <row r="36" spans="2:151" s="2" customFormat="1" ht="12" customHeight="1">
      <c r="B36" s="19"/>
      <c r="C36" s="2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71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4"/>
      <c r="DG36" s="204"/>
      <c r="DH36" s="30"/>
      <c r="DI36" s="30"/>
      <c r="DJ36" s="30"/>
      <c r="DK36" s="20"/>
      <c r="DM36" s="77"/>
      <c r="DN36" s="151"/>
      <c r="DO36" s="151"/>
      <c r="DP36" s="151"/>
      <c r="DQ36" s="151"/>
      <c r="DR36" s="151"/>
      <c r="DS36" s="151"/>
      <c r="DT36" s="151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</row>
    <row r="37" spans="2:151" s="2" customFormat="1" ht="12" customHeight="1">
      <c r="B37" s="19"/>
      <c r="C37" s="28"/>
      <c r="D37" s="197" t="s">
        <v>39</v>
      </c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20"/>
      <c r="DM37" s="77"/>
      <c r="DN37" s="151"/>
      <c r="DO37" s="151"/>
      <c r="DP37" s="151"/>
      <c r="DQ37" s="151"/>
      <c r="DR37" s="151"/>
      <c r="DS37" s="151"/>
      <c r="DT37" s="151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</row>
    <row r="38" spans="2:151" s="2" customFormat="1" ht="12" customHeight="1">
      <c r="B38" s="19"/>
      <c r="C38" s="28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197" t="s">
        <v>10</v>
      </c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204"/>
      <c r="DH38" s="204"/>
      <c r="DI38" s="30"/>
      <c r="DJ38" s="30"/>
      <c r="DK38" s="20"/>
      <c r="DM38" s="77"/>
      <c r="DN38" s="151"/>
      <c r="DO38" s="151"/>
      <c r="DP38" s="151"/>
      <c r="DQ38" s="151"/>
      <c r="DR38" s="151"/>
      <c r="DS38" s="151"/>
      <c r="DT38" s="151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</row>
    <row r="39" spans="2:151" s="2" customFormat="1" ht="12" customHeight="1">
      <c r="B39" s="1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30"/>
      <c r="AZ39" s="30"/>
      <c r="BA39" s="30"/>
      <c r="BB39" s="30"/>
      <c r="BC39" s="30"/>
      <c r="BD39" s="30"/>
      <c r="BE39" s="30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20"/>
      <c r="DM39" s="77"/>
      <c r="DN39" s="151"/>
      <c r="DO39" s="151"/>
      <c r="DP39" s="151"/>
      <c r="DQ39" s="151"/>
      <c r="DR39" s="151"/>
      <c r="DS39" s="151"/>
      <c r="DT39" s="151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</row>
    <row r="40" spans="2:151" s="2" customFormat="1" ht="12" customHeight="1">
      <c r="B40" s="19"/>
      <c r="C40" s="28"/>
      <c r="D40" s="197"/>
      <c r="E40" s="197"/>
      <c r="F40" s="197"/>
      <c r="G40" s="197"/>
      <c r="H40" s="197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197" t="s">
        <v>31</v>
      </c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20"/>
      <c r="DM40" s="77"/>
      <c r="DN40" s="151"/>
      <c r="DO40" s="151"/>
      <c r="DP40" s="151"/>
      <c r="DQ40" s="151"/>
      <c r="DR40" s="151"/>
      <c r="DS40" s="151"/>
      <c r="DT40" s="151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</row>
    <row r="41" spans="2:151" s="2" customFormat="1" ht="12" customHeight="1" thickBot="1">
      <c r="B41" s="21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4"/>
      <c r="DM41" s="77"/>
      <c r="DN41" s="151"/>
      <c r="DO41" s="151"/>
      <c r="DP41" s="151"/>
      <c r="DQ41" s="151"/>
      <c r="DR41" s="151"/>
      <c r="DS41" s="151"/>
      <c r="DT41" s="151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</row>
    <row r="42" spans="117:151" s="2" customFormat="1" ht="12" customHeight="1">
      <c r="DM42" s="77"/>
      <c r="DN42" s="151"/>
      <c r="DO42" s="151"/>
      <c r="DP42" s="151"/>
      <c r="DQ42" s="151"/>
      <c r="DR42" s="151"/>
      <c r="DS42" s="151"/>
      <c r="DT42" s="151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</row>
    <row r="43" spans="117:151" s="2" customFormat="1" ht="12" customHeight="1">
      <c r="DM43" s="82"/>
      <c r="DN43" s="158"/>
      <c r="DO43" s="151"/>
      <c r="DP43" s="151"/>
      <c r="DQ43" s="151"/>
      <c r="DR43" s="151"/>
      <c r="DS43" s="151"/>
      <c r="DT43" s="151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/>
    </row>
    <row r="44" spans="117:151" s="2" customFormat="1" ht="12" customHeight="1">
      <c r="DM44" s="83"/>
      <c r="DN44" s="142">
        <v>2</v>
      </c>
      <c r="DO44" s="151"/>
      <c r="DP44" s="151"/>
      <c r="DQ44" s="151"/>
      <c r="DR44" s="151"/>
      <c r="DS44" s="151"/>
      <c r="DT44" s="151"/>
      <c r="DU44" s="155"/>
      <c r="DV44" s="155"/>
      <c r="DW44" s="155"/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55"/>
      <c r="ES44" s="155"/>
      <c r="ET44" s="155"/>
      <c r="EU44" s="155"/>
    </row>
    <row r="45" spans="117:151" s="2" customFormat="1" ht="12" customHeight="1">
      <c r="DM45" s="165"/>
      <c r="DN45" s="142"/>
      <c r="DO45" s="151"/>
      <c r="DP45" s="151"/>
      <c r="DQ45" s="151"/>
      <c r="DR45" s="151"/>
      <c r="DS45" s="151"/>
      <c r="DT45" s="151"/>
      <c r="DU45" s="155"/>
      <c r="DV45" s="155"/>
      <c r="DW45" s="155"/>
      <c r="DX45" s="155"/>
      <c r="DY45" s="155"/>
      <c r="DZ45" s="155"/>
      <c r="EA45" s="155"/>
      <c r="EB45" s="155"/>
      <c r="EC45" s="155"/>
      <c r="ED45" s="155"/>
      <c r="EE45" s="155"/>
      <c r="EF45" s="155"/>
      <c r="EG45" s="155"/>
      <c r="EH45" s="155"/>
      <c r="EI45" s="155"/>
      <c r="EJ45" s="155"/>
      <c r="EK45" s="155"/>
      <c r="EL45" s="155"/>
      <c r="EM45" s="155"/>
      <c r="EN45" s="155"/>
      <c r="EO45" s="155"/>
      <c r="EP45" s="155"/>
      <c r="EQ45" s="155"/>
      <c r="ER45" s="155"/>
      <c r="ES45" s="155"/>
      <c r="ET45" s="155"/>
      <c r="EU45" s="155"/>
    </row>
    <row r="46" spans="117:151" s="2" customFormat="1" ht="12" customHeight="1">
      <c r="DM46" s="166" t="s">
        <v>40</v>
      </c>
      <c r="DN46" s="143"/>
      <c r="DO46" s="151"/>
      <c r="DP46" s="151"/>
      <c r="DQ46" s="151"/>
      <c r="DR46" s="151"/>
      <c r="DS46" s="151"/>
      <c r="DT46" s="151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55"/>
      <c r="ES46" s="155"/>
      <c r="ET46" s="155"/>
      <c r="EU46" s="155"/>
    </row>
    <row r="47" spans="117:151" s="2" customFormat="1" ht="12" customHeight="1">
      <c r="DM47" s="166" t="s">
        <v>41</v>
      </c>
      <c r="DN47" s="143"/>
      <c r="DO47" s="151"/>
      <c r="DP47" s="151"/>
      <c r="DQ47" s="151"/>
      <c r="DR47" s="151"/>
      <c r="DS47" s="151"/>
      <c r="DT47" s="151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55"/>
      <c r="ES47" s="155"/>
      <c r="ET47" s="155"/>
      <c r="EU47" s="155"/>
    </row>
    <row r="48" spans="117:151" s="2" customFormat="1" ht="6" customHeight="1">
      <c r="DM48" s="166" t="s">
        <v>42</v>
      </c>
      <c r="DN48" s="143"/>
      <c r="DO48" s="151"/>
      <c r="DP48" s="151"/>
      <c r="DQ48" s="151"/>
      <c r="DR48" s="151"/>
      <c r="DS48" s="151"/>
      <c r="DT48" s="151"/>
      <c r="DU48" s="155"/>
      <c r="DV48" s="155"/>
      <c r="DW48" s="155"/>
      <c r="DX48" s="155"/>
      <c r="DY48" s="155"/>
      <c r="DZ48" s="155"/>
      <c r="EA48" s="155"/>
      <c r="EB48" s="155"/>
      <c r="EC48" s="155"/>
      <c r="ED48" s="155"/>
      <c r="EE48" s="155"/>
      <c r="EF48" s="155"/>
      <c r="EG48" s="155"/>
      <c r="EH48" s="155"/>
      <c r="EI48" s="155"/>
      <c r="EJ48" s="155"/>
      <c r="EK48" s="155"/>
      <c r="EL48" s="155"/>
      <c r="EM48" s="155"/>
      <c r="EN48" s="155"/>
      <c r="EO48" s="155"/>
      <c r="EP48" s="155"/>
      <c r="EQ48" s="155"/>
      <c r="ER48" s="155"/>
      <c r="ES48" s="155"/>
      <c r="ET48" s="155"/>
      <c r="EU48" s="155"/>
    </row>
    <row r="49" spans="117:151" s="2" customFormat="1" ht="4.5" customHeight="1">
      <c r="DM49" s="166" t="s">
        <v>43</v>
      </c>
      <c r="DN49" s="143"/>
      <c r="DO49" s="159"/>
      <c r="DP49" s="159"/>
      <c r="DQ49" s="159"/>
      <c r="DR49" s="159"/>
      <c r="DS49" s="159"/>
      <c r="DT49" s="159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</row>
    <row r="50" spans="117:151" s="2" customFormat="1" ht="12" customHeight="1">
      <c r="DM50" s="137"/>
      <c r="DN50" s="159"/>
      <c r="DO50" s="160"/>
      <c r="DP50" s="159"/>
      <c r="DQ50" s="159"/>
      <c r="DR50" s="159"/>
      <c r="DS50" s="159"/>
      <c r="DT50" s="159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5"/>
      <c r="ET50" s="155"/>
      <c r="EU50" s="155"/>
    </row>
    <row r="51" spans="117:151" s="2" customFormat="1" ht="4.5" customHeight="1">
      <c r="DM51" s="77"/>
      <c r="DN51" s="159"/>
      <c r="DO51" s="159"/>
      <c r="DP51" s="159"/>
      <c r="DQ51" s="159"/>
      <c r="DR51" s="159"/>
      <c r="DS51" s="159"/>
      <c r="DT51" s="159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55"/>
      <c r="ES51" s="155"/>
      <c r="ET51" s="155"/>
      <c r="EU51" s="155"/>
    </row>
    <row r="52" spans="117:151" s="2" customFormat="1" ht="4.5" customHeight="1">
      <c r="DM52" s="77"/>
      <c r="DN52" s="159"/>
      <c r="DO52" s="159"/>
      <c r="DP52" s="159"/>
      <c r="DQ52" s="159"/>
      <c r="DR52" s="159"/>
      <c r="DS52" s="159"/>
      <c r="DT52" s="159"/>
      <c r="DU52" s="155"/>
      <c r="DV52" s="155"/>
      <c r="DW52" s="155"/>
      <c r="DX52" s="155"/>
      <c r="DY52" s="155"/>
      <c r="DZ52" s="155"/>
      <c r="EA52" s="155"/>
      <c r="EB52" s="155"/>
      <c r="EC52" s="155"/>
      <c r="ED52" s="155"/>
      <c r="EE52" s="155"/>
      <c r="EF52" s="155"/>
      <c r="EG52" s="155"/>
      <c r="EH52" s="155"/>
      <c r="EI52" s="155"/>
      <c r="EJ52" s="155"/>
      <c r="EK52" s="155"/>
      <c r="EL52" s="155"/>
      <c r="EM52" s="155"/>
      <c r="EN52" s="155"/>
      <c r="EO52" s="155"/>
      <c r="EP52" s="155"/>
      <c r="EQ52" s="155"/>
      <c r="ER52" s="155"/>
      <c r="ES52" s="155"/>
      <c r="ET52" s="155"/>
      <c r="EU52" s="155"/>
    </row>
    <row r="53" spans="117:151" s="2" customFormat="1" ht="12" customHeight="1">
      <c r="DM53" s="77"/>
      <c r="DN53" s="159"/>
      <c r="DO53" s="159"/>
      <c r="DP53" s="159"/>
      <c r="DQ53" s="159"/>
      <c r="DR53" s="159"/>
      <c r="DS53" s="159"/>
      <c r="DT53" s="159"/>
      <c r="DU53" s="155"/>
      <c r="DV53" s="155"/>
      <c r="DW53" s="155"/>
      <c r="DX53" s="155"/>
      <c r="DY53" s="155"/>
      <c r="DZ53" s="155"/>
      <c r="EA53" s="155"/>
      <c r="EB53" s="155"/>
      <c r="EC53" s="155"/>
      <c r="ED53" s="155"/>
      <c r="EE53" s="155"/>
      <c r="EF53" s="155"/>
      <c r="EG53" s="155"/>
      <c r="EH53" s="155"/>
      <c r="EI53" s="155"/>
      <c r="EJ53" s="155"/>
      <c r="EK53" s="155"/>
      <c r="EL53" s="155"/>
      <c r="EM53" s="155"/>
      <c r="EN53" s="155"/>
      <c r="EO53" s="155"/>
      <c r="EP53" s="155"/>
      <c r="EQ53" s="155"/>
      <c r="ER53" s="155"/>
      <c r="ES53" s="155"/>
      <c r="ET53" s="155"/>
      <c r="EU53" s="155"/>
    </row>
    <row r="54" spans="117:151" s="2" customFormat="1" ht="12" customHeight="1">
      <c r="DM54" s="77"/>
      <c r="DN54" s="159"/>
      <c r="DO54" s="159"/>
      <c r="DP54" s="159"/>
      <c r="DQ54" s="159"/>
      <c r="DR54" s="159"/>
      <c r="DS54" s="159"/>
      <c r="DT54" s="159"/>
      <c r="DU54" s="155"/>
      <c r="DV54" s="155"/>
      <c r="DW54" s="155"/>
      <c r="DX54" s="155"/>
      <c r="DY54" s="155"/>
      <c r="DZ54" s="155"/>
      <c r="EA54" s="155"/>
      <c r="EB54" s="155"/>
      <c r="EC54" s="155"/>
      <c r="ED54" s="155"/>
      <c r="EE54" s="155"/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55"/>
      <c r="ES54" s="155"/>
      <c r="ET54" s="155"/>
      <c r="EU54" s="155"/>
    </row>
    <row r="55" spans="117:151" s="2" customFormat="1" ht="4.5" customHeight="1">
      <c r="DM55" s="77"/>
      <c r="DN55" s="159"/>
      <c r="DO55" s="159"/>
      <c r="DP55" s="159"/>
      <c r="DQ55" s="159"/>
      <c r="DR55" s="159"/>
      <c r="DS55" s="159"/>
      <c r="DT55" s="159"/>
      <c r="DU55" s="155"/>
      <c r="DV55" s="155"/>
      <c r="DW55" s="155"/>
      <c r="DX55" s="155"/>
      <c r="DY55" s="155"/>
      <c r="DZ55" s="155"/>
      <c r="EA55" s="155"/>
      <c r="EB55" s="155"/>
      <c r="EC55" s="155"/>
      <c r="ED55" s="155"/>
      <c r="EE55" s="155"/>
      <c r="EF55" s="155"/>
      <c r="EG55" s="155"/>
      <c r="EH55" s="155"/>
      <c r="EI55" s="155"/>
      <c r="EJ55" s="155"/>
      <c r="EK55" s="155"/>
      <c r="EL55" s="155"/>
      <c r="EM55" s="155"/>
      <c r="EN55" s="155"/>
      <c r="EO55" s="155"/>
      <c r="EP55" s="155"/>
      <c r="EQ55" s="155"/>
      <c r="ER55" s="155"/>
      <c r="ES55" s="155"/>
      <c r="ET55" s="155"/>
      <c r="EU55" s="155"/>
    </row>
    <row r="56" spans="117:151" s="2" customFormat="1" ht="12" customHeight="1">
      <c r="DM56" s="77"/>
      <c r="DN56" s="159"/>
      <c r="DO56" s="159"/>
      <c r="DP56" s="159"/>
      <c r="DQ56" s="159"/>
      <c r="DR56" s="159"/>
      <c r="DS56" s="159"/>
      <c r="DT56" s="159"/>
      <c r="DU56" s="155"/>
      <c r="DV56" s="155"/>
      <c r="DW56" s="155"/>
      <c r="DX56" s="155"/>
      <c r="DY56" s="155"/>
      <c r="DZ56" s="155"/>
      <c r="EA56" s="155"/>
      <c r="EB56" s="155"/>
      <c r="EC56" s="155"/>
      <c r="ED56" s="155"/>
      <c r="EE56" s="155"/>
      <c r="EF56" s="155"/>
      <c r="EG56" s="155"/>
      <c r="EH56" s="155"/>
      <c r="EI56" s="155"/>
      <c r="EJ56" s="155"/>
      <c r="EK56" s="155"/>
      <c r="EL56" s="155"/>
      <c r="EM56" s="155"/>
      <c r="EN56" s="155"/>
      <c r="EO56" s="155"/>
      <c r="EP56" s="155"/>
      <c r="EQ56" s="155"/>
      <c r="ER56" s="155"/>
      <c r="ES56" s="155"/>
      <c r="ET56" s="155"/>
      <c r="EU56" s="155"/>
    </row>
    <row r="57" spans="117:151" s="2" customFormat="1" ht="12" customHeight="1">
      <c r="DM57" s="77"/>
      <c r="DN57" s="159"/>
      <c r="DO57" s="159"/>
      <c r="DP57" s="159"/>
      <c r="DQ57" s="159"/>
      <c r="DR57" s="159"/>
      <c r="DS57" s="159"/>
      <c r="DT57" s="159"/>
      <c r="DU57" s="155"/>
      <c r="DV57" s="155"/>
      <c r="DW57" s="155"/>
      <c r="DX57" s="155"/>
      <c r="DY57" s="155"/>
      <c r="DZ57" s="155"/>
      <c r="EA57" s="155"/>
      <c r="EB57" s="155"/>
      <c r="EC57" s="155"/>
      <c r="ED57" s="155"/>
      <c r="EE57" s="155"/>
      <c r="EF57" s="155"/>
      <c r="EG57" s="155"/>
      <c r="EH57" s="155"/>
      <c r="EI57" s="155"/>
      <c r="EJ57" s="155"/>
      <c r="EK57" s="155"/>
      <c r="EL57" s="155"/>
      <c r="EM57" s="155"/>
      <c r="EN57" s="155"/>
      <c r="EO57" s="155"/>
      <c r="EP57" s="155"/>
      <c r="EQ57" s="155"/>
      <c r="ER57" s="155"/>
      <c r="ES57" s="155"/>
      <c r="ET57" s="155"/>
      <c r="EU57" s="155"/>
    </row>
    <row r="58" spans="117:151" s="2" customFormat="1" ht="12" customHeight="1">
      <c r="DM58" s="77"/>
      <c r="DN58" s="159"/>
      <c r="DO58" s="159"/>
      <c r="DP58" s="159"/>
      <c r="DQ58" s="159"/>
      <c r="DR58" s="159"/>
      <c r="DS58" s="159"/>
      <c r="DT58" s="159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</row>
    <row r="59" spans="117:151" s="2" customFormat="1" ht="12" customHeight="1">
      <c r="DM59" s="77"/>
      <c r="DN59" s="159"/>
      <c r="DO59" s="159"/>
      <c r="DP59" s="159"/>
      <c r="DQ59" s="159"/>
      <c r="DR59" s="159"/>
      <c r="DS59" s="159"/>
      <c r="DT59" s="159"/>
      <c r="DU59" s="155"/>
      <c r="DV59" s="155"/>
      <c r="DW59" s="155"/>
      <c r="DX59" s="155"/>
      <c r="DY59" s="155"/>
      <c r="DZ59" s="155"/>
      <c r="EA59" s="155"/>
      <c r="EB59" s="155"/>
      <c r="EC59" s="155"/>
      <c r="ED59" s="155"/>
      <c r="EE59" s="155"/>
      <c r="EF59" s="155"/>
      <c r="EG59" s="155"/>
      <c r="EH59" s="155"/>
      <c r="EI59" s="155"/>
      <c r="EJ59" s="155"/>
      <c r="EK59" s="155"/>
      <c r="EL59" s="155"/>
      <c r="EM59" s="155"/>
      <c r="EN59" s="155"/>
      <c r="EO59" s="155"/>
      <c r="EP59" s="155"/>
      <c r="EQ59" s="155"/>
      <c r="ER59" s="155"/>
      <c r="ES59" s="155"/>
      <c r="ET59" s="155"/>
      <c r="EU59" s="155"/>
    </row>
    <row r="60" spans="117:151" s="2" customFormat="1" ht="12" customHeight="1">
      <c r="DM60" s="77"/>
      <c r="DN60" s="159"/>
      <c r="DO60" s="159"/>
      <c r="DP60" s="159"/>
      <c r="DQ60" s="159"/>
      <c r="DR60" s="159"/>
      <c r="DS60" s="159"/>
      <c r="DT60" s="159"/>
      <c r="DU60" s="155"/>
      <c r="DV60" s="155"/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</row>
    <row r="61" spans="117:151" s="2" customFormat="1" ht="12" customHeight="1">
      <c r="DM61" s="77"/>
      <c r="DN61" s="159"/>
      <c r="DO61" s="159"/>
      <c r="DP61" s="159"/>
      <c r="DQ61" s="159"/>
      <c r="DR61" s="159"/>
      <c r="DS61" s="159"/>
      <c r="DT61" s="159"/>
      <c r="DU61" s="155"/>
      <c r="DV61" s="155"/>
      <c r="DW61" s="155"/>
      <c r="DX61" s="155"/>
      <c r="DY61" s="155"/>
      <c r="DZ61" s="155"/>
      <c r="EA61" s="155"/>
      <c r="EB61" s="155"/>
      <c r="EC61" s="155"/>
      <c r="ED61" s="155"/>
      <c r="EE61" s="155"/>
      <c r="EF61" s="155"/>
      <c r="EG61" s="155"/>
      <c r="EH61" s="155"/>
      <c r="EI61" s="155"/>
      <c r="EJ61" s="155"/>
      <c r="EK61" s="155"/>
      <c r="EL61" s="155"/>
      <c r="EM61" s="155"/>
      <c r="EN61" s="155"/>
      <c r="EO61" s="155"/>
      <c r="EP61" s="155"/>
      <c r="EQ61" s="155"/>
      <c r="ER61" s="155"/>
      <c r="ES61" s="155"/>
      <c r="ET61" s="155"/>
      <c r="EU61" s="155"/>
    </row>
    <row r="62" spans="117:151" s="2" customFormat="1" ht="12" customHeight="1">
      <c r="DM62" s="77"/>
      <c r="DN62" s="159"/>
      <c r="DO62" s="159"/>
      <c r="DP62" s="159"/>
      <c r="DQ62" s="159"/>
      <c r="DR62" s="159"/>
      <c r="DS62" s="159"/>
      <c r="DT62" s="159"/>
      <c r="DU62" s="155"/>
      <c r="DV62" s="155"/>
      <c r="DW62" s="155"/>
      <c r="DX62" s="155"/>
      <c r="DY62" s="155"/>
      <c r="DZ62" s="155"/>
      <c r="EA62" s="155"/>
      <c r="EB62" s="155"/>
      <c r="EC62" s="155"/>
      <c r="ED62" s="155"/>
      <c r="EE62" s="155"/>
      <c r="EF62" s="155"/>
      <c r="EG62" s="155"/>
      <c r="EH62" s="155"/>
      <c r="EI62" s="155"/>
      <c r="EJ62" s="155"/>
      <c r="EK62" s="155"/>
      <c r="EL62" s="155"/>
      <c r="EM62" s="155"/>
      <c r="EN62" s="155"/>
      <c r="EO62" s="155"/>
      <c r="EP62" s="155"/>
      <c r="EQ62" s="155"/>
      <c r="ER62" s="155"/>
      <c r="ES62" s="155"/>
      <c r="ET62" s="155"/>
      <c r="EU62" s="155"/>
    </row>
    <row r="63" spans="117:151" s="2" customFormat="1" ht="12" customHeight="1">
      <c r="DM63" s="77"/>
      <c r="DN63" s="159"/>
      <c r="DO63" s="159"/>
      <c r="DP63" s="159"/>
      <c r="DQ63" s="159"/>
      <c r="DR63" s="159"/>
      <c r="DS63" s="159"/>
      <c r="DT63" s="159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5"/>
      <c r="ES63" s="155"/>
      <c r="ET63" s="155"/>
      <c r="EU63" s="155"/>
    </row>
    <row r="64" spans="117:151" s="2" customFormat="1" ht="12" customHeight="1">
      <c r="DM64" s="77"/>
      <c r="DN64" s="159"/>
      <c r="DO64" s="159"/>
      <c r="DP64" s="159"/>
      <c r="DQ64" s="159"/>
      <c r="DR64" s="159"/>
      <c r="DS64" s="159"/>
      <c r="DT64" s="159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5"/>
      <c r="ET64" s="155"/>
      <c r="EU64" s="155"/>
    </row>
    <row r="65" spans="117:151" s="2" customFormat="1" ht="12" customHeight="1">
      <c r="DM65" s="77"/>
      <c r="DN65" s="159"/>
      <c r="DO65" s="159"/>
      <c r="DP65" s="159"/>
      <c r="DQ65" s="159"/>
      <c r="DR65" s="159"/>
      <c r="DS65" s="159"/>
      <c r="DT65" s="159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</row>
    <row r="66" spans="117:151" s="2" customFormat="1" ht="12" customHeight="1">
      <c r="DM66" s="77"/>
      <c r="DN66" s="159"/>
      <c r="DO66" s="159"/>
      <c r="DP66" s="159"/>
      <c r="DQ66" s="159"/>
      <c r="DR66" s="159"/>
      <c r="DS66" s="159"/>
      <c r="DT66" s="159"/>
      <c r="DU66" s="155"/>
      <c r="DV66" s="155"/>
      <c r="DW66" s="155"/>
      <c r="DX66" s="155"/>
      <c r="DY66" s="155"/>
      <c r="DZ66" s="155"/>
      <c r="EA66" s="155"/>
      <c r="EB66" s="155"/>
      <c r="EC66" s="155"/>
      <c r="ED66" s="155"/>
      <c r="EE66" s="155"/>
      <c r="EF66" s="155"/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  <c r="ET66" s="155"/>
      <c r="EU66" s="155"/>
    </row>
    <row r="67" spans="117:151" s="2" customFormat="1" ht="12" customHeight="1">
      <c r="DM67" s="77"/>
      <c r="DN67" s="159"/>
      <c r="DO67" s="159"/>
      <c r="DP67" s="159"/>
      <c r="DQ67" s="159"/>
      <c r="DR67" s="159"/>
      <c r="DS67" s="159"/>
      <c r="DT67" s="159"/>
      <c r="DU67" s="155"/>
      <c r="DV67" s="155"/>
      <c r="DW67" s="155"/>
      <c r="DX67" s="155"/>
      <c r="DY67" s="155"/>
      <c r="DZ67" s="155"/>
      <c r="EA67" s="155"/>
      <c r="EB67" s="155"/>
      <c r="EC67" s="155"/>
      <c r="ED67" s="155"/>
      <c r="EE67" s="155"/>
      <c r="EF67" s="155"/>
      <c r="EG67" s="155"/>
      <c r="EH67" s="155"/>
      <c r="EI67" s="155"/>
      <c r="EJ67" s="155"/>
      <c r="EK67" s="155"/>
      <c r="EL67" s="155"/>
      <c r="EM67" s="155"/>
      <c r="EN67" s="155"/>
      <c r="EO67" s="155"/>
      <c r="EP67" s="155"/>
      <c r="EQ67" s="155"/>
      <c r="ER67" s="155"/>
      <c r="ES67" s="155"/>
      <c r="ET67" s="155"/>
      <c r="EU67" s="155"/>
    </row>
    <row r="68" spans="118:124" ht="12" customHeight="1">
      <c r="DN68" s="159"/>
      <c r="DO68" s="159"/>
      <c r="DP68" s="159"/>
      <c r="DQ68" s="159"/>
      <c r="DR68" s="159"/>
      <c r="DS68" s="159"/>
      <c r="DT68" s="159"/>
    </row>
    <row r="69" spans="118:124" ht="12" customHeight="1">
      <c r="DN69" s="159"/>
      <c r="DO69" s="159"/>
      <c r="DP69" s="159"/>
      <c r="DQ69" s="159"/>
      <c r="DR69" s="159"/>
      <c r="DS69" s="159"/>
      <c r="DT69" s="159"/>
    </row>
    <row r="70" spans="118:124" ht="12" customHeight="1">
      <c r="DN70" s="159"/>
      <c r="DO70" s="159"/>
      <c r="DP70" s="159"/>
      <c r="DQ70" s="159"/>
      <c r="DR70" s="159"/>
      <c r="DS70" s="159"/>
      <c r="DT70" s="159"/>
    </row>
    <row r="71" spans="118:124" ht="12" customHeight="1">
      <c r="DN71" s="159"/>
      <c r="DO71" s="159"/>
      <c r="DP71" s="159"/>
      <c r="DQ71" s="159"/>
      <c r="DR71" s="159"/>
      <c r="DS71" s="159"/>
      <c r="DT71" s="159"/>
    </row>
    <row r="72" spans="118:124" ht="12" customHeight="1">
      <c r="DN72" s="159"/>
      <c r="DO72" s="159"/>
      <c r="DP72" s="159"/>
      <c r="DQ72" s="159"/>
      <c r="DR72" s="159"/>
      <c r="DS72" s="159"/>
      <c r="DT72" s="161"/>
    </row>
    <row r="73" spans="118:124" ht="12" customHeight="1">
      <c r="DN73" s="159"/>
      <c r="DO73" s="159"/>
      <c r="DP73" s="159"/>
      <c r="DQ73" s="159"/>
      <c r="DR73" s="159"/>
      <c r="DS73" s="159"/>
      <c r="DT73" s="159"/>
    </row>
    <row r="74" spans="118:124" ht="12" customHeight="1">
      <c r="DN74" s="159"/>
      <c r="DO74" s="159"/>
      <c r="DP74" s="159"/>
      <c r="DQ74" s="159"/>
      <c r="DR74" s="159"/>
      <c r="DS74" s="159"/>
      <c r="DT74" s="159"/>
    </row>
    <row r="75" spans="118:124" ht="12" customHeight="1">
      <c r="DN75" s="159"/>
      <c r="DO75" s="159"/>
      <c r="DP75" s="159"/>
      <c r="DQ75" s="159"/>
      <c r="DR75" s="159"/>
      <c r="DS75" s="159"/>
      <c r="DT75" s="159"/>
    </row>
    <row r="76" spans="118:124" ht="12" customHeight="1">
      <c r="DN76" s="159"/>
      <c r="DO76" s="159"/>
      <c r="DP76" s="159"/>
      <c r="DQ76" s="159"/>
      <c r="DR76" s="159"/>
      <c r="DS76" s="159"/>
      <c r="DT76" s="159"/>
    </row>
    <row r="77" spans="118:124" ht="12" customHeight="1">
      <c r="DN77" s="159"/>
      <c r="DO77" s="159"/>
      <c r="DP77" s="159"/>
      <c r="DQ77" s="159"/>
      <c r="DR77" s="159"/>
      <c r="DS77" s="159"/>
      <c r="DT77" s="159"/>
    </row>
    <row r="78" spans="118:124" ht="12" customHeight="1">
      <c r="DN78" s="159"/>
      <c r="DO78" s="159"/>
      <c r="DP78" s="159"/>
      <c r="DQ78" s="159"/>
      <c r="DR78" s="159"/>
      <c r="DS78" s="159"/>
      <c r="DT78" s="159"/>
    </row>
    <row r="79" spans="118:124" ht="12" customHeight="1">
      <c r="DN79" s="159"/>
      <c r="DO79" s="159"/>
      <c r="DP79" s="159"/>
      <c r="DQ79" s="159"/>
      <c r="DR79" s="159"/>
      <c r="DS79" s="159"/>
      <c r="DT79" s="159"/>
    </row>
    <row r="80" spans="118:124" ht="12" customHeight="1">
      <c r="DN80" s="159"/>
      <c r="DO80" s="159"/>
      <c r="DP80" s="159"/>
      <c r="DQ80" s="159"/>
      <c r="DR80" s="159"/>
      <c r="DS80" s="159"/>
      <c r="DT80" s="159"/>
    </row>
    <row r="81" spans="118:124" ht="12" customHeight="1">
      <c r="DN81" s="159"/>
      <c r="DO81" s="159"/>
      <c r="DP81" s="159"/>
      <c r="DQ81" s="159"/>
      <c r="DR81" s="159"/>
      <c r="DS81" s="159"/>
      <c r="DT81" s="159"/>
    </row>
    <row r="82" spans="118:124" ht="12" customHeight="1">
      <c r="DN82" s="159"/>
      <c r="DO82" s="159"/>
      <c r="DP82" s="159"/>
      <c r="DQ82" s="159"/>
      <c r="DR82" s="159"/>
      <c r="DS82" s="159"/>
      <c r="DT82" s="159"/>
    </row>
    <row r="83" spans="118:124" ht="12" customHeight="1">
      <c r="DN83" s="159"/>
      <c r="DO83" s="159"/>
      <c r="DP83" s="159"/>
      <c r="DQ83" s="159"/>
      <c r="DR83" s="159"/>
      <c r="DS83" s="159"/>
      <c r="DT83" s="159"/>
    </row>
    <row r="84" spans="118:124" ht="12" customHeight="1">
      <c r="DN84" s="159"/>
      <c r="DO84" s="159"/>
      <c r="DP84" s="159"/>
      <c r="DQ84" s="159"/>
      <c r="DR84" s="159"/>
      <c r="DS84" s="159"/>
      <c r="DT84" s="161"/>
    </row>
    <row r="85" spans="118:124" ht="12" customHeight="1">
      <c r="DN85" s="159"/>
      <c r="DO85" s="159"/>
      <c r="DP85" s="159"/>
      <c r="DQ85" s="159"/>
      <c r="DR85" s="159"/>
      <c r="DS85" s="159"/>
      <c r="DT85" s="159"/>
    </row>
    <row r="86" spans="118:124" ht="12" customHeight="1">
      <c r="DN86" s="159"/>
      <c r="DO86" s="159"/>
      <c r="DP86" s="159"/>
      <c r="DQ86" s="159"/>
      <c r="DR86" s="159"/>
      <c r="DS86" s="159"/>
      <c r="DT86" s="159"/>
    </row>
    <row r="87" spans="118:124" ht="12" customHeight="1">
      <c r="DN87" s="159"/>
      <c r="DO87" s="159"/>
      <c r="DP87" s="159"/>
      <c r="DQ87" s="159"/>
      <c r="DR87" s="159"/>
      <c r="DS87" s="159"/>
      <c r="DT87" s="159"/>
    </row>
    <row r="88" spans="118:124" ht="12" customHeight="1">
      <c r="DN88" s="159"/>
      <c r="DO88" s="159"/>
      <c r="DP88" s="162"/>
      <c r="DQ88" s="159"/>
      <c r="DR88" s="159"/>
      <c r="DS88" s="159"/>
      <c r="DT88" s="159"/>
    </row>
    <row r="89" spans="118:124" ht="12" customHeight="1">
      <c r="DN89" s="159"/>
      <c r="DO89" s="159"/>
      <c r="DP89" s="163"/>
      <c r="DQ89" s="159"/>
      <c r="DR89" s="159"/>
      <c r="DS89" s="159"/>
      <c r="DT89" s="159"/>
    </row>
    <row r="90" spans="118:124" ht="12" customHeight="1">
      <c r="DN90" s="159"/>
      <c r="DO90" s="159"/>
      <c r="DP90" s="159"/>
      <c r="DQ90" s="159"/>
      <c r="DR90" s="159"/>
      <c r="DS90" s="159"/>
      <c r="DT90" s="159"/>
    </row>
    <row r="91" spans="118:124" ht="12" customHeight="1">
      <c r="DN91" s="159"/>
      <c r="DO91" s="159"/>
      <c r="DP91" s="159"/>
      <c r="DQ91" s="159"/>
      <c r="DR91" s="159"/>
      <c r="DS91" s="159"/>
      <c r="DT91" s="159"/>
    </row>
    <row r="92" spans="118:124" ht="12" customHeight="1">
      <c r="DN92" s="159"/>
      <c r="DO92" s="159"/>
      <c r="DP92" s="159"/>
      <c r="DQ92" s="159"/>
      <c r="DR92" s="159"/>
      <c r="DS92" s="159"/>
      <c r="DT92" s="159"/>
    </row>
    <row r="93" spans="118:124" ht="12" customHeight="1">
      <c r="DN93" s="159"/>
      <c r="DO93" s="159"/>
      <c r="DP93" s="159"/>
      <c r="DQ93" s="159"/>
      <c r="DR93" s="159"/>
      <c r="DS93" s="159"/>
      <c r="DT93" s="159"/>
    </row>
    <row r="94" spans="118:124" ht="12" customHeight="1">
      <c r="DN94" s="159"/>
      <c r="DO94" s="159"/>
      <c r="DP94" s="159"/>
      <c r="DQ94" s="159"/>
      <c r="DR94" s="159"/>
      <c r="DS94" s="159"/>
      <c r="DT94" s="159"/>
    </row>
    <row r="95" spans="118:124" ht="12" customHeight="1">
      <c r="DN95" s="159"/>
      <c r="DO95" s="159"/>
      <c r="DP95" s="164"/>
      <c r="DQ95" s="159"/>
      <c r="DR95" s="159"/>
      <c r="DS95" s="159"/>
      <c r="DT95" s="159"/>
    </row>
    <row r="96" spans="118:124" ht="12" customHeight="1">
      <c r="DN96" s="159"/>
      <c r="DO96" s="159"/>
      <c r="DP96" s="164"/>
      <c r="DQ96" s="159"/>
      <c r="DR96" s="159"/>
      <c r="DS96" s="159"/>
      <c r="DT96" s="159"/>
    </row>
    <row r="97" spans="118:124" ht="12" customHeight="1">
      <c r="DN97" s="159"/>
      <c r="DO97" s="159"/>
      <c r="DP97" s="164"/>
      <c r="DQ97" s="159"/>
      <c r="DR97" s="159"/>
      <c r="DS97" s="159"/>
      <c r="DT97" s="159"/>
    </row>
    <row r="98" spans="118:124" ht="12" customHeight="1">
      <c r="DN98" s="159"/>
      <c r="DO98" s="159"/>
      <c r="DP98" s="159"/>
      <c r="DQ98" s="159"/>
      <c r="DR98" s="159"/>
      <c r="DS98" s="159"/>
      <c r="DT98" s="159"/>
    </row>
    <row r="99" spans="118:124" ht="12" customHeight="1">
      <c r="DN99" s="159"/>
      <c r="DO99" s="159"/>
      <c r="DP99" s="159"/>
      <c r="DQ99" s="159"/>
      <c r="DR99" s="159"/>
      <c r="DS99" s="159"/>
      <c r="DT99" s="159"/>
    </row>
    <row r="100" spans="118:124" ht="12" customHeight="1">
      <c r="DN100" s="159"/>
      <c r="DO100" s="159"/>
      <c r="DP100" s="159"/>
      <c r="DQ100" s="159"/>
      <c r="DR100" s="159"/>
      <c r="DS100" s="159"/>
      <c r="DT100" s="159"/>
    </row>
    <row r="101" spans="118:124" ht="12" customHeight="1">
      <c r="DN101" s="159"/>
      <c r="DO101" s="159"/>
      <c r="DP101" s="164"/>
      <c r="DQ101" s="159"/>
      <c r="DR101" s="159"/>
      <c r="DS101" s="159"/>
      <c r="DT101" s="159"/>
    </row>
    <row r="102" spans="118:124" ht="12" customHeight="1">
      <c r="DN102" s="159"/>
      <c r="DO102" s="159"/>
      <c r="DP102" s="164"/>
      <c r="DQ102" s="159"/>
      <c r="DR102" s="159"/>
      <c r="DS102" s="159"/>
      <c r="DT102" s="159"/>
    </row>
  </sheetData>
  <sheetProtection/>
  <mergeCells count="94">
    <mergeCell ref="CL38:DH38"/>
    <mergeCell ref="C2:DJ2"/>
    <mergeCell ref="D3:AH3"/>
    <mergeCell ref="AI3:CG3"/>
    <mergeCell ref="CH3:CL3"/>
    <mergeCell ref="CM3:DB3"/>
    <mergeCell ref="DC3:DJ3"/>
    <mergeCell ref="D4:BB4"/>
    <mergeCell ref="BC4:BI4"/>
    <mergeCell ref="BJ4:DD4"/>
    <mergeCell ref="D8:S8"/>
    <mergeCell ref="Y8:DJ8"/>
    <mergeCell ref="BN9:BS9"/>
    <mergeCell ref="D5:S5"/>
    <mergeCell ref="Y5:DJ6"/>
    <mergeCell ref="BK7:BR7"/>
    <mergeCell ref="BZ7:CJ7"/>
    <mergeCell ref="CL7:DI7"/>
    <mergeCell ref="D13:DJ13"/>
    <mergeCell ref="D14:S14"/>
    <mergeCell ref="Y14:DJ14"/>
    <mergeCell ref="BT12:DJ12"/>
    <mergeCell ref="AQ12:BM12"/>
    <mergeCell ref="D12:AF12"/>
    <mergeCell ref="AH12:AP12"/>
    <mergeCell ref="BN12:BS12"/>
    <mergeCell ref="BL17:BS17"/>
    <mergeCell ref="D18:T18"/>
    <mergeCell ref="Y18:DJ19"/>
    <mergeCell ref="BT17:DJ17"/>
    <mergeCell ref="CB15:CI15"/>
    <mergeCell ref="DE15:DJ15"/>
    <mergeCell ref="D16:S16"/>
    <mergeCell ref="Y16:DJ16"/>
    <mergeCell ref="CJ15:DC15"/>
    <mergeCell ref="C23:AA23"/>
    <mergeCell ref="D22:AA22"/>
    <mergeCell ref="AB22:BE22"/>
    <mergeCell ref="BF22:CA22"/>
    <mergeCell ref="CG20:CS20"/>
    <mergeCell ref="CT20:DJ20"/>
    <mergeCell ref="CG21:CS21"/>
    <mergeCell ref="CT21:DJ21"/>
    <mergeCell ref="DB22:DJ22"/>
    <mergeCell ref="AB23:BE23"/>
    <mergeCell ref="BF23:CA23"/>
    <mergeCell ref="CB23:CZ23"/>
    <mergeCell ref="DB23:DJ23"/>
    <mergeCell ref="CB22:DA22"/>
    <mergeCell ref="D28:BI28"/>
    <mergeCell ref="BK28:CH28"/>
    <mergeCell ref="CI28:DJ28"/>
    <mergeCell ref="D30:BI30"/>
    <mergeCell ref="BK30:CC30"/>
    <mergeCell ref="D24:BI24"/>
    <mergeCell ref="BK24:CO24"/>
    <mergeCell ref="D26:BI26"/>
    <mergeCell ref="BK26:BZ26"/>
    <mergeCell ref="CA26:DJ26"/>
    <mergeCell ref="D31:AJ31"/>
    <mergeCell ref="AK31:DJ31"/>
    <mergeCell ref="X32:AX32"/>
    <mergeCell ref="AY32:BG32"/>
    <mergeCell ref="BH32:CD32"/>
    <mergeCell ref="CE32:DJ32"/>
    <mergeCell ref="C32:W32"/>
    <mergeCell ref="U35:AX35"/>
    <mergeCell ref="BF35:CJ36"/>
    <mergeCell ref="D36:W36"/>
    <mergeCell ref="C33:W33"/>
    <mergeCell ref="CL35:DG36"/>
    <mergeCell ref="X33:AX33"/>
    <mergeCell ref="AY33:BG33"/>
    <mergeCell ref="BH33:CD33"/>
    <mergeCell ref="CB11:CI11"/>
    <mergeCell ref="DE11:DJ11"/>
    <mergeCell ref="D37:T37"/>
    <mergeCell ref="BF38:CA38"/>
    <mergeCell ref="U39:AX39"/>
    <mergeCell ref="D40:H40"/>
    <mergeCell ref="BF40:BY40"/>
    <mergeCell ref="U37:AX37"/>
    <mergeCell ref="CE33:DJ33"/>
    <mergeCell ref="D35:T35"/>
    <mergeCell ref="DM2:DN3"/>
    <mergeCell ref="DM5:DN6"/>
    <mergeCell ref="B1:DK1"/>
    <mergeCell ref="BS7:BY7"/>
    <mergeCell ref="DE4:DJ4"/>
    <mergeCell ref="CJ11:DC11"/>
    <mergeCell ref="BT9:DJ9"/>
    <mergeCell ref="D10:S10"/>
    <mergeCell ref="Y10:DJ10"/>
    <mergeCell ref="Y11:BZ11"/>
  </mergeCells>
  <dataValidations count="2">
    <dataValidation type="list" allowBlank="1" showInputMessage="1" showErrorMessage="1" sqref="DM7">
      <formula1>$DP$7:$DP$15</formula1>
    </dataValidation>
    <dataValidation type="list" allowBlank="1" showInputMessage="1" showErrorMessage="1" sqref="DM18">
      <formula1>$DM$20:$DM$24</formula1>
    </dataValidation>
  </dataValidations>
  <printOptions horizontalCentered="1"/>
  <pageMargins left="0.7874015748031497" right="0.3937007874015748" top="0.7874015748031497" bottom="0.7874015748031497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J105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85" customWidth="1"/>
    <col min="3" max="3" width="4.125" style="85" customWidth="1"/>
    <col min="4" max="4" width="27.25390625" style="86" customWidth="1"/>
    <col min="5" max="5" width="10.125" style="87" customWidth="1"/>
    <col min="6" max="6" width="14.375" style="87" customWidth="1"/>
    <col min="7" max="7" width="35.875" style="86" customWidth="1"/>
    <col min="8" max="8" width="10.125" style="87" customWidth="1"/>
    <col min="9" max="9" width="39.875" style="86" customWidth="1"/>
    <col min="10" max="16384" width="2.75390625" style="85" customWidth="1"/>
  </cols>
  <sheetData>
    <row r="1" ht="12" customHeight="1" thickBot="1"/>
    <row r="2" spans="2:10" ht="12" customHeight="1">
      <c r="B2" s="88"/>
      <c r="C2" s="89"/>
      <c r="D2" s="90"/>
      <c r="E2" s="91"/>
      <c r="F2" s="91"/>
      <c r="G2" s="90"/>
      <c r="H2" s="91"/>
      <c r="I2" s="90"/>
      <c r="J2" s="92"/>
    </row>
    <row r="3" spans="2:10" ht="16.5" customHeight="1">
      <c r="B3" s="93"/>
      <c r="C3" s="101">
        <v>1</v>
      </c>
      <c r="D3" s="102" t="s">
        <v>68</v>
      </c>
      <c r="E3" s="103" t="s">
        <v>69</v>
      </c>
      <c r="F3" s="104" t="s">
        <v>70</v>
      </c>
      <c r="G3" s="102" t="s">
        <v>71</v>
      </c>
      <c r="H3" s="104" t="s">
        <v>6</v>
      </c>
      <c r="I3" s="102" t="s">
        <v>72</v>
      </c>
      <c r="J3" s="94"/>
    </row>
    <row r="4" spans="2:10" ht="21">
      <c r="B4" s="93"/>
      <c r="C4" s="115">
        <v>1</v>
      </c>
      <c r="D4" s="107" t="s">
        <v>73</v>
      </c>
      <c r="E4" s="105">
        <v>842569145</v>
      </c>
      <c r="F4" s="106">
        <v>3018840260017</v>
      </c>
      <c r="G4" s="107" t="s">
        <v>74</v>
      </c>
      <c r="H4" s="106">
        <v>190095031</v>
      </c>
      <c r="I4" s="107" t="s">
        <v>75</v>
      </c>
      <c r="J4" s="94"/>
    </row>
    <row r="5" spans="2:10" ht="12" customHeight="1">
      <c r="B5" s="93"/>
      <c r="C5" s="116">
        <v>2</v>
      </c>
      <c r="D5" s="108"/>
      <c r="E5" s="109"/>
      <c r="F5" s="110"/>
      <c r="G5" s="108"/>
      <c r="H5" s="110"/>
      <c r="I5" s="108"/>
      <c r="J5" s="94"/>
    </row>
    <row r="6" spans="2:10" ht="12" customHeight="1">
      <c r="B6" s="93"/>
      <c r="C6" s="116">
        <v>3</v>
      </c>
      <c r="D6" s="111"/>
      <c r="E6" s="109"/>
      <c r="F6" s="109"/>
      <c r="G6" s="111"/>
      <c r="H6" s="109"/>
      <c r="I6" s="111"/>
      <c r="J6" s="94"/>
    </row>
    <row r="7" spans="2:10" ht="12" customHeight="1">
      <c r="B7" s="93"/>
      <c r="C7" s="116">
        <v>4</v>
      </c>
      <c r="D7" s="111"/>
      <c r="E7" s="109"/>
      <c r="F7" s="109"/>
      <c r="G7" s="111"/>
      <c r="H7" s="109"/>
      <c r="I7" s="111"/>
      <c r="J7" s="94"/>
    </row>
    <row r="8" spans="2:10" ht="12" customHeight="1">
      <c r="B8" s="93"/>
      <c r="C8" s="116">
        <v>5</v>
      </c>
      <c r="D8" s="111"/>
      <c r="E8" s="109"/>
      <c r="F8" s="109"/>
      <c r="G8" s="111"/>
      <c r="H8" s="109"/>
      <c r="I8" s="111"/>
      <c r="J8" s="94"/>
    </row>
    <row r="9" spans="2:10" ht="12" customHeight="1">
      <c r="B9" s="93"/>
      <c r="C9" s="116">
        <v>6</v>
      </c>
      <c r="D9" s="111"/>
      <c r="E9" s="109"/>
      <c r="F9" s="109"/>
      <c r="G9" s="111"/>
      <c r="H9" s="109"/>
      <c r="I9" s="111"/>
      <c r="J9" s="94"/>
    </row>
    <row r="10" spans="2:10" ht="12" customHeight="1">
      <c r="B10" s="93"/>
      <c r="C10" s="116">
        <v>7</v>
      </c>
      <c r="D10" s="111"/>
      <c r="E10" s="109"/>
      <c r="F10" s="109"/>
      <c r="G10" s="111"/>
      <c r="H10" s="109"/>
      <c r="I10" s="111"/>
      <c r="J10" s="94"/>
    </row>
    <row r="11" spans="2:10" ht="12" customHeight="1">
      <c r="B11" s="93"/>
      <c r="C11" s="116">
        <v>8</v>
      </c>
      <c r="D11" s="111"/>
      <c r="E11" s="109"/>
      <c r="F11" s="109"/>
      <c r="G11" s="111"/>
      <c r="H11" s="109"/>
      <c r="I11" s="111"/>
      <c r="J11" s="94"/>
    </row>
    <row r="12" spans="2:10" ht="12" customHeight="1">
      <c r="B12" s="93"/>
      <c r="C12" s="116">
        <v>9</v>
      </c>
      <c r="D12" s="111"/>
      <c r="E12" s="109"/>
      <c r="F12" s="109"/>
      <c r="G12" s="111"/>
      <c r="H12" s="109"/>
      <c r="I12" s="111"/>
      <c r="J12" s="94"/>
    </row>
    <row r="13" spans="2:10" ht="12" customHeight="1">
      <c r="B13" s="93"/>
      <c r="C13" s="116">
        <v>10</v>
      </c>
      <c r="D13" s="111"/>
      <c r="E13" s="109"/>
      <c r="F13" s="109"/>
      <c r="G13" s="111"/>
      <c r="H13" s="109"/>
      <c r="I13" s="111"/>
      <c r="J13" s="94"/>
    </row>
    <row r="14" spans="2:10" ht="12" customHeight="1">
      <c r="B14" s="93"/>
      <c r="C14" s="116">
        <v>11</v>
      </c>
      <c r="D14" s="111"/>
      <c r="E14" s="109"/>
      <c r="F14" s="109"/>
      <c r="G14" s="111"/>
      <c r="H14" s="109"/>
      <c r="I14" s="111"/>
      <c r="J14" s="94"/>
    </row>
    <row r="15" spans="2:10" ht="12" customHeight="1">
      <c r="B15" s="93"/>
      <c r="C15" s="116">
        <v>12</v>
      </c>
      <c r="D15" s="111"/>
      <c r="E15" s="109"/>
      <c r="F15" s="109"/>
      <c r="G15" s="111"/>
      <c r="H15" s="109"/>
      <c r="I15" s="111"/>
      <c r="J15" s="94"/>
    </row>
    <row r="16" spans="2:10" ht="12" customHeight="1">
      <c r="B16" s="93"/>
      <c r="C16" s="116">
        <v>13</v>
      </c>
      <c r="D16" s="111"/>
      <c r="E16" s="109"/>
      <c r="F16" s="109"/>
      <c r="G16" s="111"/>
      <c r="H16" s="109"/>
      <c r="I16" s="111"/>
      <c r="J16" s="94"/>
    </row>
    <row r="17" spans="2:10" ht="12" customHeight="1">
      <c r="B17" s="93"/>
      <c r="C17" s="116">
        <v>14</v>
      </c>
      <c r="D17" s="111"/>
      <c r="E17" s="109"/>
      <c r="F17" s="109"/>
      <c r="G17" s="111"/>
      <c r="H17" s="109"/>
      <c r="I17" s="111"/>
      <c r="J17" s="94"/>
    </row>
    <row r="18" spans="2:10" ht="12" customHeight="1">
      <c r="B18" s="93"/>
      <c r="C18" s="116">
        <v>15</v>
      </c>
      <c r="D18" s="111"/>
      <c r="E18" s="109"/>
      <c r="F18" s="109"/>
      <c r="G18" s="111"/>
      <c r="H18" s="109"/>
      <c r="I18" s="111"/>
      <c r="J18" s="94"/>
    </row>
    <row r="19" spans="2:10" ht="12" customHeight="1">
      <c r="B19" s="93"/>
      <c r="C19" s="116">
        <v>16</v>
      </c>
      <c r="D19" s="111"/>
      <c r="E19" s="109"/>
      <c r="F19" s="109"/>
      <c r="G19" s="111"/>
      <c r="H19" s="109"/>
      <c r="I19" s="111"/>
      <c r="J19" s="94"/>
    </row>
    <row r="20" spans="2:10" ht="12" customHeight="1">
      <c r="B20" s="93"/>
      <c r="C20" s="116">
        <v>17</v>
      </c>
      <c r="D20" s="111"/>
      <c r="E20" s="109"/>
      <c r="F20" s="109"/>
      <c r="G20" s="111"/>
      <c r="H20" s="109"/>
      <c r="I20" s="111"/>
      <c r="J20" s="94"/>
    </row>
    <row r="21" spans="2:10" ht="12" customHeight="1">
      <c r="B21" s="93"/>
      <c r="C21" s="116">
        <v>18</v>
      </c>
      <c r="D21" s="111"/>
      <c r="E21" s="109"/>
      <c r="F21" s="109"/>
      <c r="G21" s="111"/>
      <c r="H21" s="109"/>
      <c r="I21" s="111"/>
      <c r="J21" s="94"/>
    </row>
    <row r="22" spans="2:10" ht="12" customHeight="1">
      <c r="B22" s="93"/>
      <c r="C22" s="116">
        <v>19</v>
      </c>
      <c r="D22" s="111"/>
      <c r="E22" s="109"/>
      <c r="F22" s="109"/>
      <c r="G22" s="111"/>
      <c r="H22" s="109"/>
      <c r="I22" s="111"/>
      <c r="J22" s="94"/>
    </row>
    <row r="23" spans="2:10" ht="12" customHeight="1">
      <c r="B23" s="93"/>
      <c r="C23" s="116">
        <v>20</v>
      </c>
      <c r="D23" s="111"/>
      <c r="E23" s="109"/>
      <c r="F23" s="109"/>
      <c r="G23" s="111"/>
      <c r="H23" s="109"/>
      <c r="I23" s="111"/>
      <c r="J23" s="94"/>
    </row>
    <row r="24" spans="2:10" ht="12" customHeight="1">
      <c r="B24" s="93"/>
      <c r="C24" s="116">
        <v>21</v>
      </c>
      <c r="D24" s="111"/>
      <c r="E24" s="109"/>
      <c r="F24" s="109"/>
      <c r="G24" s="111"/>
      <c r="H24" s="109"/>
      <c r="I24" s="111"/>
      <c r="J24" s="94"/>
    </row>
    <row r="25" spans="2:10" ht="12" customHeight="1">
      <c r="B25" s="93"/>
      <c r="C25" s="116">
        <v>22</v>
      </c>
      <c r="D25" s="111"/>
      <c r="E25" s="109"/>
      <c r="F25" s="109"/>
      <c r="G25" s="111"/>
      <c r="H25" s="109"/>
      <c r="I25" s="111"/>
      <c r="J25" s="94"/>
    </row>
    <row r="26" spans="2:10" ht="12" customHeight="1">
      <c r="B26" s="93"/>
      <c r="C26" s="116">
        <v>23</v>
      </c>
      <c r="D26" s="111"/>
      <c r="E26" s="109"/>
      <c r="F26" s="109"/>
      <c r="G26" s="111"/>
      <c r="H26" s="109"/>
      <c r="I26" s="111"/>
      <c r="J26" s="94"/>
    </row>
    <row r="27" spans="2:10" ht="12" customHeight="1">
      <c r="B27" s="93"/>
      <c r="C27" s="116">
        <v>24</v>
      </c>
      <c r="D27" s="111"/>
      <c r="E27" s="109"/>
      <c r="F27" s="109"/>
      <c r="G27" s="111"/>
      <c r="H27" s="109"/>
      <c r="I27" s="111"/>
      <c r="J27" s="94"/>
    </row>
    <row r="28" spans="2:10" ht="12" customHeight="1">
      <c r="B28" s="93"/>
      <c r="C28" s="116">
        <v>25</v>
      </c>
      <c r="D28" s="111"/>
      <c r="E28" s="109"/>
      <c r="F28" s="109"/>
      <c r="G28" s="111"/>
      <c r="H28" s="109"/>
      <c r="I28" s="111"/>
      <c r="J28" s="94"/>
    </row>
    <row r="29" spans="2:10" ht="12" customHeight="1">
      <c r="B29" s="93"/>
      <c r="C29" s="116">
        <v>26</v>
      </c>
      <c r="D29" s="111"/>
      <c r="E29" s="109"/>
      <c r="F29" s="109"/>
      <c r="G29" s="111"/>
      <c r="H29" s="109"/>
      <c r="I29" s="111"/>
      <c r="J29" s="94"/>
    </row>
    <row r="30" spans="2:10" ht="12" customHeight="1">
      <c r="B30" s="93"/>
      <c r="C30" s="116">
        <v>27</v>
      </c>
      <c r="D30" s="111"/>
      <c r="E30" s="109"/>
      <c r="F30" s="109"/>
      <c r="G30" s="111"/>
      <c r="H30" s="109"/>
      <c r="I30" s="111"/>
      <c r="J30" s="94"/>
    </row>
    <row r="31" spans="2:10" ht="12" customHeight="1">
      <c r="B31" s="93"/>
      <c r="C31" s="116">
        <v>28</v>
      </c>
      <c r="D31" s="111"/>
      <c r="E31" s="109"/>
      <c r="F31" s="109"/>
      <c r="G31" s="111"/>
      <c r="H31" s="109"/>
      <c r="I31" s="111"/>
      <c r="J31" s="94"/>
    </row>
    <row r="32" spans="2:10" ht="12" customHeight="1">
      <c r="B32" s="93"/>
      <c r="C32" s="116">
        <v>29</v>
      </c>
      <c r="D32" s="111"/>
      <c r="E32" s="109"/>
      <c r="F32" s="109"/>
      <c r="G32" s="111"/>
      <c r="H32" s="109"/>
      <c r="I32" s="111"/>
      <c r="J32" s="94"/>
    </row>
    <row r="33" spans="2:10" ht="12" customHeight="1">
      <c r="B33" s="93"/>
      <c r="C33" s="116">
        <v>30</v>
      </c>
      <c r="D33" s="111"/>
      <c r="E33" s="109"/>
      <c r="F33" s="109"/>
      <c r="G33" s="111"/>
      <c r="H33" s="109"/>
      <c r="I33" s="111"/>
      <c r="J33" s="94"/>
    </row>
    <row r="34" spans="2:10" ht="12" customHeight="1">
      <c r="B34" s="93"/>
      <c r="C34" s="116">
        <v>31</v>
      </c>
      <c r="D34" s="111"/>
      <c r="E34" s="109"/>
      <c r="F34" s="109"/>
      <c r="G34" s="111"/>
      <c r="H34" s="109"/>
      <c r="I34" s="111"/>
      <c r="J34" s="94"/>
    </row>
    <row r="35" spans="2:10" ht="12" customHeight="1">
      <c r="B35" s="93"/>
      <c r="C35" s="116">
        <v>32</v>
      </c>
      <c r="D35" s="111"/>
      <c r="E35" s="109"/>
      <c r="F35" s="109"/>
      <c r="G35" s="111"/>
      <c r="H35" s="109"/>
      <c r="I35" s="111"/>
      <c r="J35" s="94"/>
    </row>
    <row r="36" spans="2:10" ht="12" customHeight="1">
      <c r="B36" s="93"/>
      <c r="C36" s="116">
        <v>33</v>
      </c>
      <c r="D36" s="111"/>
      <c r="E36" s="109"/>
      <c r="F36" s="109"/>
      <c r="G36" s="111"/>
      <c r="H36" s="109"/>
      <c r="I36" s="111"/>
      <c r="J36" s="94"/>
    </row>
    <row r="37" spans="2:10" ht="12" customHeight="1">
      <c r="B37" s="93"/>
      <c r="C37" s="116">
        <v>34</v>
      </c>
      <c r="D37" s="111"/>
      <c r="E37" s="109"/>
      <c r="F37" s="109"/>
      <c r="G37" s="111"/>
      <c r="H37" s="109"/>
      <c r="I37" s="111"/>
      <c r="J37" s="94"/>
    </row>
    <row r="38" spans="2:10" ht="12" customHeight="1">
      <c r="B38" s="93"/>
      <c r="C38" s="116">
        <v>35</v>
      </c>
      <c r="D38" s="111"/>
      <c r="E38" s="109"/>
      <c r="F38" s="109"/>
      <c r="G38" s="111"/>
      <c r="H38" s="109"/>
      <c r="I38" s="111"/>
      <c r="J38" s="94"/>
    </row>
    <row r="39" spans="2:10" ht="12" customHeight="1">
      <c r="B39" s="93"/>
      <c r="C39" s="116">
        <v>36</v>
      </c>
      <c r="D39" s="111"/>
      <c r="E39" s="109"/>
      <c r="F39" s="109"/>
      <c r="G39" s="111"/>
      <c r="H39" s="109"/>
      <c r="I39" s="111"/>
      <c r="J39" s="94"/>
    </row>
    <row r="40" spans="2:10" ht="12" customHeight="1">
      <c r="B40" s="93"/>
      <c r="C40" s="116">
        <v>37</v>
      </c>
      <c r="D40" s="111"/>
      <c r="E40" s="109"/>
      <c r="F40" s="109"/>
      <c r="G40" s="111"/>
      <c r="H40" s="109"/>
      <c r="I40" s="111"/>
      <c r="J40" s="94"/>
    </row>
    <row r="41" spans="2:10" ht="12" customHeight="1">
      <c r="B41" s="93"/>
      <c r="C41" s="116">
        <v>38</v>
      </c>
      <c r="D41" s="111"/>
      <c r="E41" s="109"/>
      <c r="F41" s="109"/>
      <c r="G41" s="111"/>
      <c r="H41" s="109"/>
      <c r="I41" s="111"/>
      <c r="J41" s="94"/>
    </row>
    <row r="42" spans="2:10" ht="12" customHeight="1">
      <c r="B42" s="93"/>
      <c r="C42" s="116">
        <v>39</v>
      </c>
      <c r="D42" s="111"/>
      <c r="E42" s="109"/>
      <c r="F42" s="109"/>
      <c r="G42" s="111"/>
      <c r="H42" s="109"/>
      <c r="I42" s="111"/>
      <c r="J42" s="94"/>
    </row>
    <row r="43" spans="2:10" ht="12" customHeight="1">
      <c r="B43" s="93"/>
      <c r="C43" s="116">
        <v>40</v>
      </c>
      <c r="D43" s="111"/>
      <c r="E43" s="109"/>
      <c r="F43" s="109"/>
      <c r="G43" s="111"/>
      <c r="H43" s="109"/>
      <c r="I43" s="111"/>
      <c r="J43" s="94"/>
    </row>
    <row r="44" spans="2:10" ht="12" customHeight="1">
      <c r="B44" s="93"/>
      <c r="C44" s="116">
        <v>41</v>
      </c>
      <c r="D44" s="111"/>
      <c r="E44" s="109"/>
      <c r="F44" s="109"/>
      <c r="G44" s="111"/>
      <c r="H44" s="109"/>
      <c r="I44" s="111"/>
      <c r="J44" s="94"/>
    </row>
    <row r="45" spans="2:10" ht="12" customHeight="1">
      <c r="B45" s="93"/>
      <c r="C45" s="116">
        <v>42</v>
      </c>
      <c r="D45" s="111"/>
      <c r="E45" s="109"/>
      <c r="F45" s="109"/>
      <c r="G45" s="111"/>
      <c r="H45" s="109"/>
      <c r="I45" s="111"/>
      <c r="J45" s="94"/>
    </row>
    <row r="46" spans="2:10" ht="12" customHeight="1">
      <c r="B46" s="93"/>
      <c r="C46" s="116">
        <v>43</v>
      </c>
      <c r="D46" s="111"/>
      <c r="E46" s="109"/>
      <c r="F46" s="109"/>
      <c r="G46" s="111"/>
      <c r="H46" s="109"/>
      <c r="I46" s="111"/>
      <c r="J46" s="94"/>
    </row>
    <row r="47" spans="2:10" ht="12" customHeight="1">
      <c r="B47" s="93"/>
      <c r="C47" s="116">
        <v>44</v>
      </c>
      <c r="D47" s="111"/>
      <c r="E47" s="109"/>
      <c r="F47" s="109"/>
      <c r="G47" s="111"/>
      <c r="H47" s="109"/>
      <c r="I47" s="111"/>
      <c r="J47" s="94"/>
    </row>
    <row r="48" spans="2:10" ht="12" customHeight="1">
      <c r="B48" s="93"/>
      <c r="C48" s="116">
        <v>45</v>
      </c>
      <c r="D48" s="111"/>
      <c r="E48" s="109"/>
      <c r="F48" s="109"/>
      <c r="G48" s="111"/>
      <c r="H48" s="109"/>
      <c r="I48" s="111"/>
      <c r="J48" s="94"/>
    </row>
    <row r="49" spans="2:10" ht="12" customHeight="1">
      <c r="B49" s="93"/>
      <c r="C49" s="116">
        <v>46</v>
      </c>
      <c r="D49" s="111"/>
      <c r="E49" s="109"/>
      <c r="F49" s="109"/>
      <c r="G49" s="111"/>
      <c r="H49" s="109"/>
      <c r="I49" s="111"/>
      <c r="J49" s="94"/>
    </row>
    <row r="50" spans="2:10" ht="12" customHeight="1">
      <c r="B50" s="93"/>
      <c r="C50" s="116">
        <v>47</v>
      </c>
      <c r="D50" s="111"/>
      <c r="E50" s="109"/>
      <c r="F50" s="109"/>
      <c r="G50" s="111"/>
      <c r="H50" s="109"/>
      <c r="I50" s="111"/>
      <c r="J50" s="94"/>
    </row>
    <row r="51" spans="2:10" ht="12" customHeight="1">
      <c r="B51" s="93"/>
      <c r="C51" s="116">
        <v>48</v>
      </c>
      <c r="D51" s="111"/>
      <c r="E51" s="109"/>
      <c r="F51" s="109"/>
      <c r="G51" s="111"/>
      <c r="H51" s="109"/>
      <c r="I51" s="111"/>
      <c r="J51" s="94"/>
    </row>
    <row r="52" spans="2:10" ht="12" customHeight="1">
      <c r="B52" s="93"/>
      <c r="C52" s="116">
        <v>49</v>
      </c>
      <c r="D52" s="111"/>
      <c r="E52" s="109"/>
      <c r="F52" s="109"/>
      <c r="G52" s="111"/>
      <c r="H52" s="109"/>
      <c r="I52" s="111"/>
      <c r="J52" s="94"/>
    </row>
    <row r="53" spans="2:10" ht="12" customHeight="1">
      <c r="B53" s="93"/>
      <c r="C53" s="116">
        <v>50</v>
      </c>
      <c r="D53" s="111"/>
      <c r="E53" s="109"/>
      <c r="F53" s="109"/>
      <c r="G53" s="111"/>
      <c r="H53" s="109"/>
      <c r="I53" s="111"/>
      <c r="J53" s="94"/>
    </row>
    <row r="54" spans="2:10" ht="12" customHeight="1">
      <c r="B54" s="93"/>
      <c r="C54" s="116">
        <v>51</v>
      </c>
      <c r="D54" s="111"/>
      <c r="E54" s="109"/>
      <c r="F54" s="109"/>
      <c r="G54" s="111"/>
      <c r="H54" s="109"/>
      <c r="I54" s="111"/>
      <c r="J54" s="94"/>
    </row>
    <row r="55" spans="2:10" ht="12" customHeight="1">
      <c r="B55" s="93"/>
      <c r="C55" s="116">
        <v>52</v>
      </c>
      <c r="D55" s="111"/>
      <c r="E55" s="109"/>
      <c r="F55" s="109"/>
      <c r="G55" s="111"/>
      <c r="H55" s="109"/>
      <c r="I55" s="111"/>
      <c r="J55" s="94"/>
    </row>
    <row r="56" spans="2:10" ht="12" customHeight="1">
      <c r="B56" s="93"/>
      <c r="C56" s="116">
        <v>53</v>
      </c>
      <c r="D56" s="111"/>
      <c r="E56" s="109"/>
      <c r="F56" s="109"/>
      <c r="G56" s="111"/>
      <c r="H56" s="109"/>
      <c r="I56" s="111"/>
      <c r="J56" s="94"/>
    </row>
    <row r="57" spans="2:10" ht="12" customHeight="1">
      <c r="B57" s="93"/>
      <c r="C57" s="116">
        <v>54</v>
      </c>
      <c r="D57" s="111"/>
      <c r="E57" s="109"/>
      <c r="F57" s="109"/>
      <c r="G57" s="111"/>
      <c r="H57" s="109"/>
      <c r="I57" s="111"/>
      <c r="J57" s="94"/>
    </row>
    <row r="58" spans="2:10" ht="12" customHeight="1">
      <c r="B58" s="93"/>
      <c r="C58" s="116">
        <v>55</v>
      </c>
      <c r="D58" s="111"/>
      <c r="E58" s="109"/>
      <c r="F58" s="109"/>
      <c r="G58" s="111"/>
      <c r="H58" s="109"/>
      <c r="I58" s="111"/>
      <c r="J58" s="94"/>
    </row>
    <row r="59" spans="2:10" ht="12" customHeight="1">
      <c r="B59" s="93"/>
      <c r="C59" s="116">
        <v>56</v>
      </c>
      <c r="D59" s="111"/>
      <c r="E59" s="109"/>
      <c r="F59" s="109"/>
      <c r="G59" s="111"/>
      <c r="H59" s="109"/>
      <c r="I59" s="111"/>
      <c r="J59" s="94"/>
    </row>
    <row r="60" spans="2:10" ht="12" customHeight="1">
      <c r="B60" s="93"/>
      <c r="C60" s="116">
        <v>57</v>
      </c>
      <c r="D60" s="111"/>
      <c r="E60" s="109"/>
      <c r="F60" s="109"/>
      <c r="G60" s="111"/>
      <c r="H60" s="109"/>
      <c r="I60" s="111"/>
      <c r="J60" s="94"/>
    </row>
    <row r="61" spans="2:10" ht="12" customHeight="1">
      <c r="B61" s="93"/>
      <c r="C61" s="116">
        <v>58</v>
      </c>
      <c r="D61" s="111"/>
      <c r="E61" s="109"/>
      <c r="F61" s="109"/>
      <c r="G61" s="111"/>
      <c r="H61" s="109"/>
      <c r="I61" s="111"/>
      <c r="J61" s="94"/>
    </row>
    <row r="62" spans="2:10" ht="12" customHeight="1">
      <c r="B62" s="93"/>
      <c r="C62" s="116">
        <v>59</v>
      </c>
      <c r="D62" s="111"/>
      <c r="E62" s="109"/>
      <c r="F62" s="109"/>
      <c r="G62" s="111"/>
      <c r="H62" s="109"/>
      <c r="I62" s="111"/>
      <c r="J62" s="100"/>
    </row>
    <row r="63" spans="2:10" ht="12" customHeight="1">
      <c r="B63" s="93"/>
      <c r="C63" s="116">
        <v>60</v>
      </c>
      <c r="D63" s="111"/>
      <c r="E63" s="109"/>
      <c r="F63" s="109"/>
      <c r="G63" s="111"/>
      <c r="H63" s="109"/>
      <c r="I63" s="111"/>
      <c r="J63" s="100"/>
    </row>
    <row r="64" spans="2:10" ht="12" customHeight="1">
      <c r="B64" s="93"/>
      <c r="C64" s="116">
        <v>61</v>
      </c>
      <c r="D64" s="111"/>
      <c r="E64" s="109"/>
      <c r="F64" s="109"/>
      <c r="G64" s="111"/>
      <c r="H64" s="109"/>
      <c r="I64" s="111"/>
      <c r="J64" s="100"/>
    </row>
    <row r="65" spans="2:10" ht="12" customHeight="1">
      <c r="B65" s="93"/>
      <c r="C65" s="116">
        <v>62</v>
      </c>
      <c r="D65" s="111"/>
      <c r="E65" s="109"/>
      <c r="F65" s="109"/>
      <c r="G65" s="111"/>
      <c r="H65" s="109"/>
      <c r="I65" s="111"/>
      <c r="J65" s="100"/>
    </row>
    <row r="66" spans="2:10" ht="12" customHeight="1">
      <c r="B66" s="93"/>
      <c r="C66" s="116">
        <v>63</v>
      </c>
      <c r="D66" s="111"/>
      <c r="E66" s="109"/>
      <c r="F66" s="109"/>
      <c r="G66" s="111"/>
      <c r="H66" s="109"/>
      <c r="I66" s="111"/>
      <c r="J66" s="94"/>
    </row>
    <row r="67" spans="2:10" ht="12" customHeight="1">
      <c r="B67" s="93"/>
      <c r="C67" s="116">
        <v>64</v>
      </c>
      <c r="D67" s="111"/>
      <c r="E67" s="109"/>
      <c r="F67" s="109"/>
      <c r="G67" s="111"/>
      <c r="H67" s="109"/>
      <c r="I67" s="111"/>
      <c r="J67" s="94"/>
    </row>
    <row r="68" spans="2:10" ht="12" customHeight="1">
      <c r="B68" s="93"/>
      <c r="C68" s="116">
        <v>65</v>
      </c>
      <c r="D68" s="111"/>
      <c r="E68" s="109"/>
      <c r="F68" s="109"/>
      <c r="G68" s="111"/>
      <c r="H68" s="109"/>
      <c r="I68" s="111"/>
      <c r="J68" s="94"/>
    </row>
    <row r="69" spans="2:10" ht="12" customHeight="1">
      <c r="B69" s="93"/>
      <c r="C69" s="116">
        <v>66</v>
      </c>
      <c r="D69" s="111"/>
      <c r="E69" s="109"/>
      <c r="F69" s="109"/>
      <c r="G69" s="111"/>
      <c r="H69" s="109"/>
      <c r="I69" s="111"/>
      <c r="J69" s="94"/>
    </row>
    <row r="70" spans="2:10" ht="12" customHeight="1">
      <c r="B70" s="93"/>
      <c r="C70" s="116">
        <v>67</v>
      </c>
      <c r="D70" s="111"/>
      <c r="E70" s="109"/>
      <c r="F70" s="109"/>
      <c r="G70" s="111"/>
      <c r="H70" s="109"/>
      <c r="I70" s="111"/>
      <c r="J70" s="94"/>
    </row>
    <row r="71" spans="2:10" ht="12" customHeight="1">
      <c r="B71" s="93"/>
      <c r="C71" s="116">
        <v>68</v>
      </c>
      <c r="D71" s="111"/>
      <c r="E71" s="109"/>
      <c r="F71" s="109"/>
      <c r="G71" s="111"/>
      <c r="H71" s="109"/>
      <c r="I71" s="111"/>
      <c r="J71" s="94"/>
    </row>
    <row r="72" spans="2:10" ht="12" customHeight="1">
      <c r="B72" s="93"/>
      <c r="C72" s="116">
        <v>69</v>
      </c>
      <c r="D72" s="111"/>
      <c r="E72" s="109"/>
      <c r="F72" s="109"/>
      <c r="G72" s="111"/>
      <c r="H72" s="109"/>
      <c r="I72" s="111"/>
      <c r="J72" s="94"/>
    </row>
    <row r="73" spans="2:10" ht="12" customHeight="1">
      <c r="B73" s="93"/>
      <c r="C73" s="116">
        <v>70</v>
      </c>
      <c r="D73" s="111"/>
      <c r="E73" s="109"/>
      <c r="F73" s="109"/>
      <c r="G73" s="111"/>
      <c r="H73" s="109"/>
      <c r="I73" s="111"/>
      <c r="J73" s="94"/>
    </row>
    <row r="74" spans="2:10" ht="12" customHeight="1">
      <c r="B74" s="93"/>
      <c r="C74" s="116">
        <v>71</v>
      </c>
      <c r="D74" s="111"/>
      <c r="E74" s="109"/>
      <c r="F74" s="109"/>
      <c r="G74" s="111"/>
      <c r="H74" s="109"/>
      <c r="I74" s="111"/>
      <c r="J74" s="94"/>
    </row>
    <row r="75" spans="2:10" ht="12" customHeight="1">
      <c r="B75" s="93"/>
      <c r="C75" s="116">
        <v>72</v>
      </c>
      <c r="D75" s="111"/>
      <c r="E75" s="109"/>
      <c r="F75" s="109"/>
      <c r="G75" s="111"/>
      <c r="H75" s="109"/>
      <c r="I75" s="111"/>
      <c r="J75" s="94"/>
    </row>
    <row r="76" spans="2:10" ht="12" customHeight="1">
      <c r="B76" s="93"/>
      <c r="C76" s="116">
        <v>73</v>
      </c>
      <c r="D76" s="111"/>
      <c r="E76" s="109"/>
      <c r="F76" s="109"/>
      <c r="G76" s="111"/>
      <c r="H76" s="109"/>
      <c r="I76" s="111"/>
      <c r="J76" s="94"/>
    </row>
    <row r="77" spans="2:10" ht="12" customHeight="1">
      <c r="B77" s="93"/>
      <c r="C77" s="116">
        <v>74</v>
      </c>
      <c r="D77" s="111"/>
      <c r="E77" s="109"/>
      <c r="F77" s="109"/>
      <c r="G77" s="111"/>
      <c r="H77" s="109"/>
      <c r="I77" s="111"/>
      <c r="J77" s="94"/>
    </row>
    <row r="78" spans="2:10" ht="12" customHeight="1">
      <c r="B78" s="93"/>
      <c r="C78" s="116">
        <v>75</v>
      </c>
      <c r="D78" s="111"/>
      <c r="E78" s="109"/>
      <c r="F78" s="109"/>
      <c r="G78" s="111"/>
      <c r="H78" s="109"/>
      <c r="I78" s="111"/>
      <c r="J78" s="94"/>
    </row>
    <row r="79" spans="2:10" ht="12" customHeight="1">
      <c r="B79" s="93"/>
      <c r="C79" s="116">
        <v>76</v>
      </c>
      <c r="D79" s="111"/>
      <c r="E79" s="109"/>
      <c r="F79" s="109"/>
      <c r="G79" s="111"/>
      <c r="H79" s="109"/>
      <c r="I79" s="111"/>
      <c r="J79" s="94"/>
    </row>
    <row r="80" spans="2:10" ht="12" customHeight="1">
      <c r="B80" s="93"/>
      <c r="C80" s="116">
        <v>77</v>
      </c>
      <c r="D80" s="111"/>
      <c r="E80" s="109"/>
      <c r="F80" s="109"/>
      <c r="G80" s="111"/>
      <c r="H80" s="109"/>
      <c r="I80" s="111"/>
      <c r="J80" s="94"/>
    </row>
    <row r="81" spans="2:10" ht="12" customHeight="1">
      <c r="B81" s="93"/>
      <c r="C81" s="116">
        <v>78</v>
      </c>
      <c r="D81" s="111"/>
      <c r="E81" s="109"/>
      <c r="F81" s="109"/>
      <c r="G81" s="111"/>
      <c r="H81" s="109"/>
      <c r="I81" s="111"/>
      <c r="J81" s="94"/>
    </row>
    <row r="82" spans="2:10" ht="12" customHeight="1">
      <c r="B82" s="93"/>
      <c r="C82" s="116">
        <v>79</v>
      </c>
      <c r="D82" s="111"/>
      <c r="E82" s="109"/>
      <c r="F82" s="109"/>
      <c r="G82" s="111"/>
      <c r="H82" s="109"/>
      <c r="I82" s="111"/>
      <c r="J82" s="94"/>
    </row>
    <row r="83" spans="2:10" ht="12" customHeight="1">
      <c r="B83" s="93"/>
      <c r="C83" s="116">
        <v>80</v>
      </c>
      <c r="D83" s="111"/>
      <c r="E83" s="109"/>
      <c r="F83" s="109"/>
      <c r="G83" s="111"/>
      <c r="H83" s="109"/>
      <c r="I83" s="111"/>
      <c r="J83" s="94"/>
    </row>
    <row r="84" spans="2:10" ht="12" customHeight="1">
      <c r="B84" s="93"/>
      <c r="C84" s="116">
        <v>81</v>
      </c>
      <c r="D84" s="111"/>
      <c r="E84" s="109"/>
      <c r="F84" s="109"/>
      <c r="G84" s="111"/>
      <c r="H84" s="109"/>
      <c r="I84" s="111"/>
      <c r="J84" s="94"/>
    </row>
    <row r="85" spans="2:10" ht="12" customHeight="1">
      <c r="B85" s="93"/>
      <c r="C85" s="116">
        <v>82</v>
      </c>
      <c r="D85" s="111"/>
      <c r="E85" s="109"/>
      <c r="F85" s="109"/>
      <c r="G85" s="111"/>
      <c r="H85" s="109"/>
      <c r="I85" s="111"/>
      <c r="J85" s="94"/>
    </row>
    <row r="86" spans="2:10" ht="12" customHeight="1">
      <c r="B86" s="93"/>
      <c r="C86" s="116">
        <v>83</v>
      </c>
      <c r="D86" s="111"/>
      <c r="E86" s="109"/>
      <c r="F86" s="109"/>
      <c r="G86" s="111"/>
      <c r="H86" s="109"/>
      <c r="I86" s="111"/>
      <c r="J86" s="94"/>
    </row>
    <row r="87" spans="2:10" ht="12" customHeight="1">
      <c r="B87" s="93"/>
      <c r="C87" s="116">
        <v>84</v>
      </c>
      <c r="D87" s="111"/>
      <c r="E87" s="109"/>
      <c r="F87" s="109"/>
      <c r="G87" s="111"/>
      <c r="H87" s="109"/>
      <c r="I87" s="111"/>
      <c r="J87" s="94"/>
    </row>
    <row r="88" spans="2:10" ht="12" customHeight="1">
      <c r="B88" s="93"/>
      <c r="C88" s="116">
        <v>85</v>
      </c>
      <c r="D88" s="111"/>
      <c r="E88" s="109"/>
      <c r="F88" s="109"/>
      <c r="G88" s="111"/>
      <c r="H88" s="109"/>
      <c r="I88" s="111"/>
      <c r="J88" s="94"/>
    </row>
    <row r="89" spans="2:10" ht="12" customHeight="1">
      <c r="B89" s="93"/>
      <c r="C89" s="116">
        <v>86</v>
      </c>
      <c r="D89" s="111"/>
      <c r="E89" s="109"/>
      <c r="F89" s="109"/>
      <c r="G89" s="111"/>
      <c r="H89" s="109"/>
      <c r="I89" s="111"/>
      <c r="J89" s="94"/>
    </row>
    <row r="90" spans="2:10" ht="12" customHeight="1">
      <c r="B90" s="93"/>
      <c r="C90" s="116">
        <v>87</v>
      </c>
      <c r="D90" s="111"/>
      <c r="E90" s="109"/>
      <c r="F90" s="109"/>
      <c r="G90" s="111"/>
      <c r="H90" s="109"/>
      <c r="I90" s="111"/>
      <c r="J90" s="94"/>
    </row>
    <row r="91" spans="2:10" ht="12" customHeight="1">
      <c r="B91" s="93"/>
      <c r="C91" s="116">
        <v>88</v>
      </c>
      <c r="D91" s="111"/>
      <c r="E91" s="109"/>
      <c r="F91" s="109"/>
      <c r="G91" s="111"/>
      <c r="H91" s="109"/>
      <c r="I91" s="111"/>
      <c r="J91" s="94"/>
    </row>
    <row r="92" spans="2:10" ht="12" customHeight="1">
      <c r="B92" s="93"/>
      <c r="C92" s="116">
        <v>89</v>
      </c>
      <c r="D92" s="111"/>
      <c r="E92" s="109"/>
      <c r="F92" s="109"/>
      <c r="G92" s="111"/>
      <c r="H92" s="109"/>
      <c r="I92" s="111"/>
      <c r="J92" s="94"/>
    </row>
    <row r="93" spans="2:10" ht="12" customHeight="1">
      <c r="B93" s="93"/>
      <c r="C93" s="116">
        <v>90</v>
      </c>
      <c r="D93" s="111"/>
      <c r="E93" s="109"/>
      <c r="F93" s="109"/>
      <c r="G93" s="111"/>
      <c r="H93" s="109"/>
      <c r="I93" s="111"/>
      <c r="J93" s="94"/>
    </row>
    <row r="94" spans="2:10" ht="12" customHeight="1">
      <c r="B94" s="93"/>
      <c r="C94" s="116">
        <v>91</v>
      </c>
      <c r="D94" s="111"/>
      <c r="E94" s="109"/>
      <c r="F94" s="109"/>
      <c r="G94" s="111"/>
      <c r="H94" s="109"/>
      <c r="I94" s="111"/>
      <c r="J94" s="94"/>
    </row>
    <row r="95" spans="2:10" ht="12" customHeight="1">
      <c r="B95" s="93"/>
      <c r="C95" s="116">
        <v>92</v>
      </c>
      <c r="D95" s="111"/>
      <c r="E95" s="109"/>
      <c r="F95" s="109"/>
      <c r="G95" s="111"/>
      <c r="H95" s="109"/>
      <c r="I95" s="111"/>
      <c r="J95" s="94"/>
    </row>
    <row r="96" spans="2:10" ht="12" customHeight="1">
      <c r="B96" s="93"/>
      <c r="C96" s="116">
        <v>93</v>
      </c>
      <c r="D96" s="111"/>
      <c r="E96" s="109"/>
      <c r="F96" s="109"/>
      <c r="G96" s="111"/>
      <c r="H96" s="109"/>
      <c r="I96" s="111"/>
      <c r="J96" s="94"/>
    </row>
    <row r="97" spans="2:10" ht="12" customHeight="1">
      <c r="B97" s="93"/>
      <c r="C97" s="116">
        <v>94</v>
      </c>
      <c r="D97" s="111"/>
      <c r="E97" s="109"/>
      <c r="F97" s="109"/>
      <c r="G97" s="111"/>
      <c r="H97" s="109"/>
      <c r="I97" s="111"/>
      <c r="J97" s="94"/>
    </row>
    <row r="98" spans="2:10" ht="12" customHeight="1">
      <c r="B98" s="93"/>
      <c r="C98" s="116">
        <v>95</v>
      </c>
      <c r="D98" s="111"/>
      <c r="E98" s="109"/>
      <c r="F98" s="109"/>
      <c r="G98" s="111"/>
      <c r="H98" s="109"/>
      <c r="I98" s="111"/>
      <c r="J98" s="94"/>
    </row>
    <row r="99" spans="2:10" ht="12" customHeight="1">
      <c r="B99" s="93"/>
      <c r="C99" s="116">
        <v>96</v>
      </c>
      <c r="D99" s="111"/>
      <c r="E99" s="109"/>
      <c r="F99" s="109"/>
      <c r="G99" s="111"/>
      <c r="H99" s="109"/>
      <c r="I99" s="111"/>
      <c r="J99" s="94"/>
    </row>
    <row r="100" spans="2:10" ht="12" customHeight="1">
      <c r="B100" s="93"/>
      <c r="C100" s="116">
        <v>97</v>
      </c>
      <c r="D100" s="111"/>
      <c r="E100" s="109"/>
      <c r="F100" s="109"/>
      <c r="G100" s="111"/>
      <c r="H100" s="109"/>
      <c r="I100" s="111"/>
      <c r="J100" s="94"/>
    </row>
    <row r="101" spans="2:10" ht="12" customHeight="1">
      <c r="B101" s="93"/>
      <c r="C101" s="116">
        <v>98</v>
      </c>
      <c r="D101" s="111"/>
      <c r="E101" s="109"/>
      <c r="F101" s="109"/>
      <c r="G101" s="111"/>
      <c r="H101" s="109"/>
      <c r="I101" s="111"/>
      <c r="J101" s="94"/>
    </row>
    <row r="102" spans="2:10" ht="12" customHeight="1">
      <c r="B102" s="93"/>
      <c r="C102" s="116">
        <v>99</v>
      </c>
      <c r="D102" s="111"/>
      <c r="E102" s="109"/>
      <c r="F102" s="109"/>
      <c r="G102" s="111"/>
      <c r="H102" s="109"/>
      <c r="I102" s="111"/>
      <c r="J102" s="94"/>
    </row>
    <row r="103" spans="2:10" ht="12" customHeight="1">
      <c r="B103" s="93"/>
      <c r="C103" s="116">
        <v>100</v>
      </c>
      <c r="D103" s="108"/>
      <c r="E103" s="109"/>
      <c r="F103" s="110"/>
      <c r="G103" s="112"/>
      <c r="H103" s="110"/>
      <c r="I103" s="112"/>
      <c r="J103" s="94"/>
    </row>
    <row r="104" spans="2:10" ht="10.5">
      <c r="B104" s="93"/>
      <c r="C104" s="117"/>
      <c r="D104" s="113"/>
      <c r="E104" s="114"/>
      <c r="F104" s="114"/>
      <c r="G104" s="113"/>
      <c r="H104" s="114"/>
      <c r="I104" s="113"/>
      <c r="J104" s="94"/>
    </row>
    <row r="105" spans="2:10" ht="11.25" thickBot="1">
      <c r="B105" s="95"/>
      <c r="C105" s="96"/>
      <c r="D105" s="97"/>
      <c r="E105" s="98"/>
      <c r="F105" s="98"/>
      <c r="G105" s="97"/>
      <c r="H105" s="98"/>
      <c r="I105" s="97"/>
      <c r="J105" s="99"/>
    </row>
    <row r="106" ht="6" customHeight="1"/>
  </sheetData>
  <sheetProtection/>
  <dataValidations count="1">
    <dataValidation type="list" allowBlank="1" showInputMessage="1" showErrorMessage="1" sqref="C3">
      <formula1>$C$4:$C$104</formula1>
    </dataValidation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53:AV8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26" customWidth="1"/>
    <col min="2" max="2" width="10.875" style="126" customWidth="1"/>
    <col min="3" max="3" width="13.25390625" style="126" customWidth="1"/>
    <col min="4" max="4" width="67.375" style="126" customWidth="1"/>
    <col min="5" max="5" width="11.00390625" style="126" bestFit="1" customWidth="1"/>
    <col min="6" max="6" width="5.125" style="126" customWidth="1"/>
    <col min="7" max="7" width="16.125" style="126" customWidth="1"/>
    <col min="8" max="8" width="11.625" style="126" customWidth="1"/>
    <col min="9" max="9" width="13.375" style="126" customWidth="1"/>
    <col min="10" max="10" width="17.00390625" style="126" customWidth="1"/>
    <col min="11" max="11" width="9.125" style="126" customWidth="1"/>
    <col min="12" max="12" width="12.25390625" style="126" customWidth="1"/>
    <col min="13" max="13" width="9.125" style="126" customWidth="1"/>
    <col min="14" max="14" width="30.00390625" style="126" customWidth="1"/>
    <col min="15" max="15" width="25.125" style="126" customWidth="1"/>
    <col min="16" max="16" width="13.625" style="126" customWidth="1"/>
    <col min="17" max="17" width="15.25390625" style="126" customWidth="1"/>
    <col min="18" max="18" width="9.125" style="126" customWidth="1"/>
    <col min="19" max="20" width="17.00390625" style="126" customWidth="1"/>
    <col min="21" max="21" width="14.00390625" style="126" customWidth="1"/>
    <col min="22" max="22" width="16.00390625" style="126" customWidth="1"/>
    <col min="23" max="25" width="9.125" style="126" customWidth="1"/>
    <col min="26" max="26" width="19.75390625" style="126" customWidth="1"/>
    <col min="27" max="27" width="21.00390625" style="126" customWidth="1"/>
    <col min="28" max="28" width="17.25390625" style="126" customWidth="1"/>
    <col min="29" max="29" width="13.00390625" style="126" customWidth="1"/>
    <col min="30" max="30" width="15.75390625" style="126" customWidth="1"/>
    <col min="31" max="31" width="9.125" style="126" customWidth="1"/>
    <col min="32" max="33" width="17.125" style="126" customWidth="1"/>
    <col min="34" max="34" width="12.625" style="126" customWidth="1"/>
    <col min="35" max="35" width="18.75390625" style="126" customWidth="1"/>
    <col min="36" max="37" width="9.125" style="126" customWidth="1"/>
    <col min="38" max="38" width="18.75390625" style="126" customWidth="1"/>
    <col min="39" max="39" width="25.25390625" style="126" customWidth="1"/>
    <col min="40" max="40" width="17.625" style="126" customWidth="1"/>
    <col min="41" max="41" width="15.75390625" style="126" customWidth="1"/>
    <col min="42" max="42" width="9.125" style="126" customWidth="1"/>
    <col min="43" max="43" width="11.125" style="126" customWidth="1"/>
    <col min="44" max="44" width="9.125" style="126" customWidth="1"/>
    <col min="45" max="46" width="15.875" style="126" customWidth="1"/>
    <col min="47" max="47" width="12.375" style="126" customWidth="1"/>
    <col min="48" max="48" width="16.875" style="126" customWidth="1"/>
    <col min="49" max="16384" width="9.125" style="126" customWidth="1"/>
  </cols>
  <sheetData>
    <row r="51" ht="12" customHeight="1"/>
    <row r="52" ht="12" customHeight="1"/>
    <row r="53" ht="12" customHeight="1">
      <c r="G53" s="127"/>
    </row>
    <row r="54" spans="2:46" ht="12" customHeight="1">
      <c r="B54" s="126">
        <f>IF(B57&lt;=B58,"",MID(G71,B55+1,90))</f>
      </c>
      <c r="G54" s="127">
        <f>вал</f>
        <v>1845000</v>
      </c>
      <c r="N54" s="126">
        <f>IF(N57&lt;=N58,"",MID(S71,N55+1,90))</f>
      </c>
      <c r="S54" s="128">
        <f>INT(T54)</f>
        <v>1845000</v>
      </c>
      <c r="T54" s="128">
        <f>вал</f>
        <v>1845000</v>
      </c>
      <c r="AA54" s="126">
        <f>IF(AA57&lt;=AA58,"",MID(AF71,AA55+1,90))</f>
      </c>
      <c r="AF54" s="129">
        <f>INT(AG54)</f>
        <v>1845000</v>
      </c>
      <c r="AG54" s="129">
        <f>вал</f>
        <v>1845000</v>
      </c>
      <c r="AN54" s="126">
        <f>IF(AN57&lt;=AN58,"",MID(AS71,AN55+1,90))</f>
      </c>
      <c r="AS54" s="129">
        <f>INT(AT54)</f>
        <v>1845000</v>
      </c>
      <c r="AT54" s="129">
        <f>вал</f>
        <v>1845000</v>
      </c>
    </row>
    <row r="55" spans="2:46" ht="12" customHeight="1">
      <c r="B55" s="126" t="e">
        <f>FIND(" ",G71,80)</f>
        <v>#VALUE!</v>
      </c>
      <c r="F55" s="126">
        <v>1</v>
      </c>
      <c r="G55" s="130">
        <f>G54-INT(G54/10)*10</f>
        <v>0</v>
      </c>
      <c r="H55" s="127"/>
      <c r="N55" s="126" t="e">
        <f>FIND(" ",S71,80)</f>
        <v>#VALUE!</v>
      </c>
      <c r="R55" s="126">
        <v>1</v>
      </c>
      <c r="S55" s="130">
        <f>S54-INT(S54/10)*10</f>
        <v>0</v>
      </c>
      <c r="T55" s="128">
        <f>ROUND((T54-S54)*100,0)</f>
        <v>0</v>
      </c>
      <c r="AA55" s="126" t="e">
        <f>FIND(" ",AF71,80)</f>
        <v>#VALUE!</v>
      </c>
      <c r="AE55" s="126">
        <v>1</v>
      </c>
      <c r="AF55" s="130">
        <f>AF54-INT(AF54/10)*10</f>
        <v>0</v>
      </c>
      <c r="AG55" s="128">
        <f>ROUND((AG54-AF54)*100,0)</f>
        <v>0</v>
      </c>
      <c r="AN55" s="126" t="e">
        <f>FIND(" ",AS71,80)</f>
        <v>#VALUE!</v>
      </c>
      <c r="AR55" s="126">
        <v>1</v>
      </c>
      <c r="AS55" s="130">
        <f>AS54-INT(AS54/10)*10</f>
        <v>0</v>
      </c>
      <c r="AT55" s="128">
        <f>ROUND((AT54-AS54)*100,0)</f>
        <v>0</v>
      </c>
    </row>
    <row r="56" spans="2:46" ht="12" customHeight="1">
      <c r="B56" s="126" t="str">
        <f>IF(B57&gt;B58,LEFT(G71,B55-1),LEFT(G71,90))</f>
        <v> Один миллион восемьсот сорок пять тысяч белорусских рублей</v>
      </c>
      <c r="F56" s="126">
        <v>2</v>
      </c>
      <c r="G56" s="127">
        <f>IF(AND(G55+G57&gt;=11,G55+G57&lt;=19),G55+G57,0)</f>
        <v>0</v>
      </c>
      <c r="H56" s="127"/>
      <c r="N56" s="126" t="str">
        <f>IF(N57&gt;N58,LEFT(S71,N55-1),LEFT(S71,90))</f>
        <v> Один миллион восемьсот сорок пять тысяч российских рублей </v>
      </c>
      <c r="R56" s="126">
        <v>2</v>
      </c>
      <c r="S56" s="127">
        <f>IF(AND(S55+S57&gt;=11,S55+S57&lt;=19),S55+S57,0)</f>
        <v>0</v>
      </c>
      <c r="T56" s="127">
        <f>INT(T55)</f>
        <v>0</v>
      </c>
      <c r="AA56" s="126" t="str">
        <f>IF(AA57&gt;AA58,LEFT(AF71,AA55-1),LEFT(AF71,90))</f>
        <v> Один миллион восемьсот сорок пять тысяч долларов </v>
      </c>
      <c r="AE56" s="126">
        <v>2</v>
      </c>
      <c r="AF56" s="127">
        <f>IF(AND(AF55+AF57&gt;=11,AF55+AF57&lt;=19),AF55+AF57,0)</f>
        <v>0</v>
      </c>
      <c r="AG56" s="127">
        <f>INT(AG55)</f>
        <v>0</v>
      </c>
      <c r="AN56" s="126" t="str">
        <f>IF(AN57&gt;AN58,LEFT(AS71,AN55-1),LEFT(AS71,90))</f>
        <v> Один миллион восемьсот сорок пять тысяч евро </v>
      </c>
      <c r="AR56" s="126">
        <v>2</v>
      </c>
      <c r="AS56" s="127">
        <f>IF(AND(AS55+AS57&gt;=11,AS55+AS57&lt;=19),AS55+AS57,0)</f>
        <v>0</v>
      </c>
      <c r="AT56" s="127">
        <f>INT(AT55)</f>
        <v>0</v>
      </c>
    </row>
    <row r="57" spans="2:46" ht="12" customHeight="1">
      <c r="B57" s="126">
        <f>LEN(G71)</f>
        <v>59</v>
      </c>
      <c r="F57" s="126">
        <v>3</v>
      </c>
      <c r="G57" s="127">
        <f>G54-INT(G54/100)*100-G55</f>
        <v>0</v>
      </c>
      <c r="H57" s="127"/>
      <c r="N57" s="126">
        <f>LEN(S71)</f>
        <v>59</v>
      </c>
      <c r="R57" s="126">
        <v>3</v>
      </c>
      <c r="S57" s="127">
        <f>S54-INT(S54/100)*100-S55</f>
        <v>0</v>
      </c>
      <c r="T57" s="127">
        <f>IF(T56=0,"",T56-INT(T56/10)*10)</f>
      </c>
      <c r="AA57" s="126">
        <f>LEN(AF71)</f>
        <v>50</v>
      </c>
      <c r="AE57" s="126">
        <v>3</v>
      </c>
      <c r="AF57" s="127">
        <f>AF54-INT(AF54/100)*100-AF55</f>
        <v>0</v>
      </c>
      <c r="AG57" s="127">
        <f>IF(AG56=0,"",AG56-INT(AG56/10)*10)</f>
      </c>
      <c r="AN57" s="126">
        <f>LEN(AS71)</f>
        <v>46</v>
      </c>
      <c r="AR57" s="126">
        <v>3</v>
      </c>
      <c r="AS57" s="127">
        <f>AS54-INT(AS54/100)*100-AS55</f>
        <v>0</v>
      </c>
      <c r="AT57" s="127">
        <f>IF(AT56=0,"",AT56-INT(AT56/10)*10)</f>
      </c>
    </row>
    <row r="58" spans="2:48" ht="12" customHeight="1">
      <c r="B58" s="126">
        <v>90</v>
      </c>
      <c r="F58" s="126">
        <v>4</v>
      </c>
      <c r="G58" s="127">
        <f>G54-INT(G54/1000)*1000-G57-G55</f>
        <v>0</v>
      </c>
      <c r="H58" s="131"/>
      <c r="N58" s="126">
        <v>90</v>
      </c>
      <c r="R58" s="126">
        <v>4</v>
      </c>
      <c r="S58" s="127">
        <f>S54-INT(S54/1000)*1000-S57-S55</f>
        <v>0</v>
      </c>
      <c r="T58" s="131">
        <f>IF(T56=0,"",T56)</f>
      </c>
      <c r="U58" s="126">
        <v>0</v>
      </c>
      <c r="V58" s="126" t="s">
        <v>48</v>
      </c>
      <c r="AA58" s="126">
        <v>90</v>
      </c>
      <c r="AE58" s="126">
        <v>4</v>
      </c>
      <c r="AF58" s="127">
        <f>AF54-INT(AF54/1000)*1000-AF57-AF55</f>
        <v>0</v>
      </c>
      <c r="AG58" s="131">
        <f>IF(AG56=0,"",AG56)</f>
      </c>
      <c r="AH58" s="126">
        <v>0</v>
      </c>
      <c r="AI58" s="126" t="s">
        <v>48</v>
      </c>
      <c r="AN58" s="126">
        <v>90</v>
      </c>
      <c r="AR58" s="126">
        <v>4</v>
      </c>
      <c r="AS58" s="127">
        <f>AS54-INT(AS54/1000)*1000-AS57-AS55</f>
        <v>0</v>
      </c>
      <c r="AT58" s="131">
        <f>IF(AT56=0,"",AT56)</f>
      </c>
      <c r="AU58" s="126">
        <v>0</v>
      </c>
      <c r="AV58" s="126" t="s">
        <v>48</v>
      </c>
    </row>
    <row r="59" spans="6:46" ht="12" customHeight="1">
      <c r="F59" s="126">
        <v>5</v>
      </c>
      <c r="G59" s="127">
        <f>G54-INT(G54/10000)*10000-G57-G55-G58</f>
        <v>5000</v>
      </c>
      <c r="H59" s="126">
        <f>G59/1000</f>
        <v>5</v>
      </c>
      <c r="R59" s="126">
        <v>5</v>
      </c>
      <c r="S59" s="127">
        <f>S54-INT(S54/10000)*10000-S57-S55-S58</f>
        <v>5000</v>
      </c>
      <c r="T59" s="126">
        <f>S59/1000</f>
        <v>5</v>
      </c>
      <c r="AE59" s="126">
        <v>5</v>
      </c>
      <c r="AF59" s="127">
        <f>AF54-INT(AF54/10000)*10000-AF57-AF55-AF58</f>
        <v>5000</v>
      </c>
      <c r="AG59" s="126">
        <f>AF59/1000</f>
        <v>5</v>
      </c>
      <c r="AR59" s="126">
        <v>5</v>
      </c>
      <c r="AS59" s="127">
        <f>AS54-INT(AS54/10000)*10000-AS57-AS55-AS58</f>
        <v>5000</v>
      </c>
      <c r="AT59" s="126">
        <f>AS59/1000</f>
        <v>5</v>
      </c>
    </row>
    <row r="60" spans="6:46" ht="12" customHeight="1">
      <c r="F60" s="126">
        <v>6</v>
      </c>
      <c r="H60" s="127">
        <f>IF(AND(H59+H61&gt;=11,H59+H61&lt;=19),H59+H61,0)</f>
        <v>0</v>
      </c>
      <c r="R60" s="126">
        <v>6</v>
      </c>
      <c r="T60" s="127">
        <f>IF(AND(T59+T61&gt;=11,T59+T61&lt;=19),T59+T61,0)</f>
        <v>0</v>
      </c>
      <c r="AE60" s="126">
        <v>6</v>
      </c>
      <c r="AG60" s="127">
        <f>IF(AND(AG59+AG61&gt;=11,AG59+AG61&lt;=19),AG59+AG61,0)</f>
        <v>0</v>
      </c>
      <c r="AR60" s="126">
        <v>6</v>
      </c>
      <c r="AT60" s="127">
        <f>IF(AND(AT59+AT61&gt;=11,AT59+AT61&lt;=19),AT59+AT61,0)</f>
        <v>0</v>
      </c>
    </row>
    <row r="61" spans="6:46" ht="12" customHeight="1">
      <c r="F61" s="126">
        <v>7</v>
      </c>
      <c r="G61" s="127">
        <f>G54-INT(G54/100000)*100000-G57-G55-G58-G59</f>
        <v>40000</v>
      </c>
      <c r="H61" s="126">
        <f>G61/1000</f>
        <v>40</v>
      </c>
      <c r="R61" s="126">
        <v>7</v>
      </c>
      <c r="S61" s="127">
        <f>S54-INT(S54/100000)*100000-S57-S55-S58-S59</f>
        <v>40000</v>
      </c>
      <c r="T61" s="126">
        <f>S61/1000</f>
        <v>40</v>
      </c>
      <c r="AE61" s="126">
        <v>7</v>
      </c>
      <c r="AF61" s="127">
        <f>AF54-INT(AF54/100000)*100000-AF57-AF55-AF58-AF59</f>
        <v>40000</v>
      </c>
      <c r="AG61" s="126">
        <f>AF61/1000</f>
        <v>40</v>
      </c>
      <c r="AR61" s="126">
        <v>7</v>
      </c>
      <c r="AS61" s="127">
        <f>AS54-INT(AS54/100000)*100000-AS57-AS55-AS58-AS59</f>
        <v>40000</v>
      </c>
      <c r="AT61" s="126">
        <f>AS61/1000</f>
        <v>40</v>
      </c>
    </row>
    <row r="62" spans="6:46" ht="12" customHeight="1">
      <c r="F62" s="126">
        <v>8</v>
      </c>
      <c r="G62" s="127">
        <f>G54-INT(G54/1000000)*1000000-G57-G55-G58-G59-G61</f>
        <v>800000</v>
      </c>
      <c r="H62" s="126">
        <f>G62/1000</f>
        <v>800</v>
      </c>
      <c r="R62" s="126">
        <v>8</v>
      </c>
      <c r="S62" s="127">
        <f>S54-INT(S54/1000000)*1000000-S57-S55-S58-S59-S61</f>
        <v>800000</v>
      </c>
      <c r="T62" s="126">
        <f>S62/1000</f>
        <v>800</v>
      </c>
      <c r="AE62" s="126">
        <v>8</v>
      </c>
      <c r="AF62" s="127">
        <f>AF54-INT(AF54/1000000)*1000000-AF57-AF55-AF58-AF59-AF61</f>
        <v>800000</v>
      </c>
      <c r="AG62" s="126">
        <f>AF62/1000</f>
        <v>800</v>
      </c>
      <c r="AR62" s="126">
        <v>8</v>
      </c>
      <c r="AS62" s="127">
        <f>AS54-INT(AS54/1000000)*1000000-AS57-AS55-AS58-AS59-AS61</f>
        <v>800000</v>
      </c>
      <c r="AT62" s="126">
        <f>AS62/1000</f>
        <v>800</v>
      </c>
    </row>
    <row r="63" spans="6:46" ht="12" customHeight="1">
      <c r="F63" s="126">
        <v>9</v>
      </c>
      <c r="G63" s="127">
        <f>G54-INT(G54/10000000)*10000000-G57-G55-G58-G59-G61-G62</f>
        <v>1000000</v>
      </c>
      <c r="H63" s="126">
        <f>G63/1000000</f>
        <v>1</v>
      </c>
      <c r="R63" s="126">
        <v>9</v>
      </c>
      <c r="S63" s="127">
        <f>S54-INT(S54/10000000)*10000000-S57-S55-S58-S59-S61-S62</f>
        <v>1000000</v>
      </c>
      <c r="T63" s="126">
        <f>S63/1000000</f>
        <v>1</v>
      </c>
      <c r="AE63" s="126">
        <v>9</v>
      </c>
      <c r="AF63" s="127">
        <f>AF54-INT(AF54/10000000)*10000000-AF57-AF55-AF58-AF59-AF61-AF62</f>
        <v>1000000</v>
      </c>
      <c r="AG63" s="126">
        <f>AF63/1000000</f>
        <v>1</v>
      </c>
      <c r="AR63" s="126">
        <v>9</v>
      </c>
      <c r="AS63" s="127">
        <f>AS54-INT(AS54/10000000)*10000000-AS57-AS55-AS58-AS59-AS61-AS62</f>
        <v>1000000</v>
      </c>
      <c r="AT63" s="126">
        <f>AS63/1000000</f>
        <v>1</v>
      </c>
    </row>
    <row r="64" spans="6:46" ht="12" customHeight="1">
      <c r="F64" s="126">
        <v>10</v>
      </c>
      <c r="H64" s="127">
        <f>IF(AND(H63+H65&gt;=11,H63+H65&lt;=19),H63+H65,0)</f>
        <v>0</v>
      </c>
      <c r="R64" s="126">
        <v>10</v>
      </c>
      <c r="T64" s="127">
        <f>IF(AND(T63+T65&gt;=11,T63+T65&lt;=19),T63+T65,0)</f>
        <v>0</v>
      </c>
      <c r="AE64" s="126">
        <v>10</v>
      </c>
      <c r="AG64" s="127">
        <f>IF(AND(AG63+AG65&gt;=11,AG63+AG65&lt;=19),AG63+AG65,0)</f>
        <v>0</v>
      </c>
      <c r="AR64" s="126">
        <v>10</v>
      </c>
      <c r="AT64" s="127">
        <f>IF(AND(AT63+AT65&gt;=11,AT63+AT65&lt;=19),AT63+AT65,0)</f>
        <v>0</v>
      </c>
    </row>
    <row r="65" spans="6:46" ht="12" customHeight="1">
      <c r="F65" s="126">
        <v>11</v>
      </c>
      <c r="G65" s="127">
        <f>G54-INT(G54/100000000)*100000000-G57-G55-G58-G59-G61-G62-G63</f>
        <v>0</v>
      </c>
      <c r="H65" s="126">
        <f>G65/1000000</f>
        <v>0</v>
      </c>
      <c r="R65" s="126">
        <v>11</v>
      </c>
      <c r="S65" s="127">
        <f>S54-INT(S54/100000000)*100000000-S57-S55-S58-S59-S61-S62-S63</f>
        <v>0</v>
      </c>
      <c r="T65" s="126">
        <f>S65/1000000</f>
        <v>0</v>
      </c>
      <c r="AE65" s="126">
        <v>11</v>
      </c>
      <c r="AF65" s="127">
        <f>AF54-INT(AF54/100000000)*100000000-AF57-AF55-AF58-AF59-AF61-AF62-AF63</f>
        <v>0</v>
      </c>
      <c r="AG65" s="126">
        <f>AF65/1000000</f>
        <v>0</v>
      </c>
      <c r="AR65" s="126">
        <v>11</v>
      </c>
      <c r="AS65" s="127">
        <f>AS54-INT(AS54/100000000)*100000000-AS57-AS55-AS58-AS59-AS61-AS62-AS63</f>
        <v>0</v>
      </c>
      <c r="AT65" s="126">
        <f>AS65/1000000</f>
        <v>0</v>
      </c>
    </row>
    <row r="66" spans="6:46" ht="12" customHeight="1">
      <c r="F66" s="126">
        <v>12</v>
      </c>
      <c r="G66" s="127">
        <f>G54-INT(G54/1000000000)*1000000000-G57-G55-G58-G59-G61-G62-G63-G65</f>
        <v>0</v>
      </c>
      <c r="H66" s="126">
        <f>G66/1000000</f>
        <v>0</v>
      </c>
      <c r="R66" s="126">
        <v>12</v>
      </c>
      <c r="S66" s="127">
        <f>S54-INT(S54/1000000000)*1000000000-S57-S55-S58-S59-S61-S62-S63-S65</f>
        <v>0</v>
      </c>
      <c r="T66" s="126">
        <f>S66/1000000</f>
        <v>0</v>
      </c>
      <c r="AE66" s="126">
        <v>12</v>
      </c>
      <c r="AF66" s="127">
        <f>AF54-INT(AF54/1000000000)*1000000000-AF57-AF55-AF58-AF59-AF61-AF62-AF63-AF65</f>
        <v>0</v>
      </c>
      <c r="AG66" s="126">
        <f>AF66/1000000</f>
        <v>0</v>
      </c>
      <c r="AR66" s="126">
        <v>12</v>
      </c>
      <c r="AS66" s="127">
        <f>AS54-INT(AS54/1000000000)*1000000000-AS57-AS55-AS58-AS59-AS61-AS62-AS63-AS65</f>
        <v>0</v>
      </c>
      <c r="AT66" s="126">
        <f>AS66/1000000</f>
        <v>0</v>
      </c>
    </row>
    <row r="67" spans="6:46" ht="12" customHeight="1">
      <c r="F67" s="126">
        <v>13</v>
      </c>
      <c r="G67" s="127">
        <f>G54-INT(G54/10000000000)*10000000000-G57-G55-G58-G59-G61-G62-G63-G65-G66</f>
        <v>0</v>
      </c>
      <c r="H67" s="126">
        <f>G67/1000000000</f>
        <v>0</v>
      </c>
      <c r="R67" s="126">
        <v>13</v>
      </c>
      <c r="S67" s="127">
        <f>S54-INT(S54/10000000000)*10000000000-S57-S55-S58-S59-S61-S62-S63-S65-S66</f>
        <v>0</v>
      </c>
      <c r="T67" s="126">
        <f>S67/1000000000</f>
        <v>0</v>
      </c>
      <c r="AE67" s="126">
        <v>13</v>
      </c>
      <c r="AF67" s="127">
        <f>AF54-INT(AF54/10000000000)*10000000000-AF57-AF55-AF58-AF59-AF61-AF62-AF63-AF65-AF66</f>
        <v>0</v>
      </c>
      <c r="AG67" s="126">
        <f>AF67/1000000000</f>
        <v>0</v>
      </c>
      <c r="AR67" s="126">
        <v>13</v>
      </c>
      <c r="AS67" s="127">
        <f>AS54-INT(AS54/10000000000)*10000000000-AS57-AS55-AS58-AS59-AS61-AS62-AS63-AS65-AS66</f>
        <v>0</v>
      </c>
      <c r="AT67" s="126">
        <f>AS67/1000000000</f>
        <v>0</v>
      </c>
    </row>
    <row r="68" spans="6:46" ht="12" customHeight="1">
      <c r="F68" s="126">
        <v>14</v>
      </c>
      <c r="G68" s="127"/>
      <c r="H68" s="127">
        <f>IF(AND(H67+H69&gt;=11,H67+H69&lt;=19),H67+H69,0)</f>
        <v>0</v>
      </c>
      <c r="R68" s="126">
        <v>14</v>
      </c>
      <c r="S68" s="127"/>
      <c r="T68" s="127">
        <f>IF(AND(T67+T69&gt;=11,T67+T69&lt;=19),T67+T69,0)</f>
        <v>0</v>
      </c>
      <c r="AE68" s="126">
        <v>14</v>
      </c>
      <c r="AF68" s="127"/>
      <c r="AG68" s="127">
        <f>IF(AND(AG67+AG69&gt;=11,AG67+AG69&lt;=19),AG67+AG69,0)</f>
        <v>0</v>
      </c>
      <c r="AR68" s="126">
        <v>14</v>
      </c>
      <c r="AS68" s="127"/>
      <c r="AT68" s="127">
        <f>IF(AND(AT67+AT69&gt;=11,AT67+AT69&lt;=19),AT67+AT69,0)</f>
        <v>0</v>
      </c>
    </row>
    <row r="69" spans="6:46" ht="12" customHeight="1">
      <c r="F69" s="126">
        <v>15</v>
      </c>
      <c r="G69" s="127">
        <f>G54-INT(G54/100000000000)*100000000000-G57-G55-G58-G59-G61-G62-G63-G65-G66-G67</f>
        <v>0</v>
      </c>
      <c r="H69" s="126">
        <f>G69/1000000000</f>
        <v>0</v>
      </c>
      <c r="R69" s="126">
        <v>15</v>
      </c>
      <c r="S69" s="127">
        <f>S54-INT(S54/100000000000)*100000000000-S57-S55-S58-S59-S61-S62-S63-S65-S66-S67</f>
        <v>0</v>
      </c>
      <c r="T69" s="126">
        <f>S69/1000000000</f>
        <v>0</v>
      </c>
      <c r="AE69" s="126">
        <v>15</v>
      </c>
      <c r="AF69" s="127">
        <f>AF54-INT(AF54/100000000000)*100000000000-AF57-AF55-AF58-AF59-AF61-AF62-AF63-AF65-AF66-AF67</f>
        <v>0</v>
      </c>
      <c r="AG69" s="126">
        <f>AF69/1000000000</f>
        <v>0</v>
      </c>
      <c r="AR69" s="126">
        <v>15</v>
      </c>
      <c r="AS69" s="127">
        <f>AS54-INT(AS54/100000000000)*100000000000-AS57-AS55-AS58-AS59-AS61-AS62-AS63-AS65-AS66-AS67</f>
        <v>0</v>
      </c>
      <c r="AT69" s="126">
        <f>AS69/1000000000</f>
        <v>0</v>
      </c>
    </row>
    <row r="70" spans="6:46" ht="12" customHeight="1">
      <c r="F70" s="126">
        <v>16</v>
      </c>
      <c r="G70" s="127">
        <f>G54-INT(G54/1000000000000)*1000000000000-G57-G55-G58-G59-G61-G62-G63-G65-G66-G67-G69</f>
        <v>0</v>
      </c>
      <c r="H70" s="126">
        <f>G70/1000000000</f>
        <v>0</v>
      </c>
      <c r="R70" s="126">
        <v>16</v>
      </c>
      <c r="S70" s="127">
        <f>S54-INT(S54/1000000000000)*1000000000000-S57-S55-S58-S59-S61-S62-S63-S65-S66-S67-S69</f>
        <v>0</v>
      </c>
      <c r="T70" s="126">
        <f>S70/1000000000</f>
        <v>0</v>
      </c>
      <c r="AE70" s="126">
        <v>16</v>
      </c>
      <c r="AF70" s="127">
        <f>AF54-INT(AF54/1000000000000)*1000000000000-AF57-AF55-AF58-AF59-AF61-AF62-AF63-AF65-AF66-AF67-AF69</f>
        <v>0</v>
      </c>
      <c r="AG70" s="126">
        <f>AF70/1000000000</f>
        <v>0</v>
      </c>
      <c r="AR70" s="126">
        <v>16</v>
      </c>
      <c r="AS70" s="127">
        <f>AS54-INT(AS54/1000000000000)*1000000000000-AS57-AS55-AS58-AS59-AS61-AS62-AS63-AS65-AS66-AS67-AS69</f>
        <v>0</v>
      </c>
      <c r="AT70" s="126">
        <f>AS70/1000000000</f>
        <v>0</v>
      </c>
    </row>
    <row r="71" spans="7:45" ht="12" customHeight="1">
      <c r="G71" s="132" t="str">
        <f>IF(G54=0,"",E87&amp;E86&amp;E85&amp;E84&amp;J84&amp;E83&amp;E82&amp;E81&amp;E80&amp;J80&amp;E79&amp;E78&amp;E77&amp;E76&amp;J76&amp;E75&amp;E74&amp;E73&amp;E72&amp;B76)</f>
        <v> Один миллион восемьсот сорок пять тысяч белорусских рублей</v>
      </c>
      <c r="S71" s="132" t="str">
        <f>IF(S54=0,"",IF(T58&lt;10,Q87&amp;Q86&amp;Q85&amp;Q84&amp;V84&amp;Q83&amp;Q82&amp;Q81&amp;Q80&amp;V80&amp;Q79&amp;Q78&amp;Q77&amp;Q76&amp;V76&amp;Q75&amp;Q74&amp;Q73&amp;Q72&amp;N76&amp;U58&amp;T58&amp;L76,Q87&amp;Q86&amp;Q85&amp;Q84&amp;V84&amp;Q83&amp;Q82&amp;Q81&amp;Q80&amp;V80&amp;Q79&amp;Q78&amp;Q77&amp;Q76&amp;V76&amp;Q75&amp;Q74&amp;Q73&amp;Q72&amp;N76&amp;T58&amp;L76))</f>
        <v> Один миллион восемьсот сорок пять тысяч российских рублей </v>
      </c>
      <c r="AF71" s="132" t="str">
        <f>IF(AF54=0,"",IF(AG58&lt;10,AD87&amp;AD86&amp;AD85&amp;AD84&amp;AI84&amp;AD83&amp;AD82&amp;AD81&amp;AD80&amp;AI80&amp;AD79&amp;AD78&amp;AD77&amp;AD76&amp;AI76&amp;AD75&amp;AD74&amp;AD73&amp;AD72&amp;AA76&amp;AH58&amp;AG58&amp;Y76,AD87&amp;AD86&amp;AD85&amp;AD84&amp;AI84&amp;AD83&amp;AD82&amp;AD81&amp;AD80&amp;AI80&amp;AD79&amp;AD78&amp;AD77&amp;AD76&amp;AI76&amp;AD75&amp;AD74&amp;AD73&amp;AD72&amp;AA76&amp;AG58&amp;Y76))</f>
        <v> Один миллион восемьсот сорок пять тысяч долларов </v>
      </c>
      <c r="AS71" s="132" t="str">
        <f>IF(AS54=0,"",IF(AT58&lt;10,AQ87&amp;AQ86&amp;AQ85&amp;AQ84&amp;AV84&amp;AQ83&amp;AQ82&amp;AQ81&amp;AQ80&amp;AV80&amp;AQ79&amp;AQ78&amp;AQ77&amp;AQ76&amp;AV76&amp;AQ75&amp;AQ74&amp;AQ73&amp;AQ72&amp;AN76&amp;AU58&amp;AT58&amp;AL76,AQ87&amp;AQ86&amp;AQ85&amp;AQ84&amp;AV84&amp;AQ83&amp;AQ82&amp;AQ81&amp;AQ80&amp;AV80&amp;AQ79&amp;AQ78&amp;AQ77&amp;AQ76&amp;AV76&amp;AQ75&amp;AQ74&amp;AQ73&amp;AQ72&amp;AN76&amp;AT58&amp;AL76))</f>
        <v> Один миллион восемьсот сорок пять тысяч евро </v>
      </c>
    </row>
    <row r="72" spans="2:47" ht="12" customHeight="1">
      <c r="B72" s="133">
        <f>IF(G56&gt;0,"",IF(G55=1,C72,""))</f>
      </c>
      <c r="C72" s="134" t="s">
        <v>49</v>
      </c>
      <c r="E72" s="126">
        <f>IF(SUM(G56:G70)=0,PROPER(G72),G72)</f>
      </c>
      <c r="F72" s="126">
        <v>1</v>
      </c>
      <c r="G72" s="132">
        <f>IF(AND(G56&lt;20,G56&gt;10),"",H72&amp;I72)</f>
      </c>
      <c r="H72" s="126">
        <f>IF(G55=1," один",IF(G55=2," два",IF(G55=3," три",IF(G55=4," четыре",IF(G55=5," пять",IF(G55=6," шесть",IF(G55=7," семь","")))))))</f>
      </c>
      <c r="I72" s="126">
        <f>IF(G55=8," восемь",IF(G55=9," девять",""))</f>
      </c>
      <c r="L72" s="133">
        <f>IF(AND(T56&gt;=11,T56&lt;=19),"",IF(T57=1,M72,""))</f>
      </c>
      <c r="M72" s="126" t="s">
        <v>50</v>
      </c>
      <c r="N72" s="133">
        <f>IF(S56&gt;0,"",IF(S55=1,O72,""))</f>
      </c>
      <c r="O72" s="134" t="s">
        <v>51</v>
      </c>
      <c r="Q72" s="126">
        <f>IF(SUM(S56:S70)=0,PROPER(S72),S72)</f>
      </c>
      <c r="R72" s="126">
        <v>1</v>
      </c>
      <c r="S72" s="132">
        <f>IF(AND(S56&lt;20,S56&gt;10),"",T72&amp;U72)</f>
      </c>
      <c r="T72" s="126">
        <f>IF(S55=1," один",IF(S55=2," два",IF(S55=3," три",IF(S55=4," четыре",IF(S55=5," пять",IF(S55=6," шесть",IF(S55=7," семь","")))))))</f>
      </c>
      <c r="U72" s="126">
        <f>IF(S55=8," восемь",IF(S55=9," девять",""))</f>
      </c>
      <c r="Y72" s="133">
        <f>IF(AND(AG56&gt;=11,AG56&lt;=19),"",IF(AG57=1,Z72,""))</f>
      </c>
      <c r="Z72" s="126" t="s">
        <v>52</v>
      </c>
      <c r="AA72" s="133">
        <f>IF(AF56&gt;0,"",IF(AF55=1,AB72,""))</f>
      </c>
      <c r="AB72" s="134" t="s">
        <v>53</v>
      </c>
      <c r="AD72" s="126">
        <f>IF(SUM(AF56:AF70)=0,PROPER(AF72),AF72)</f>
      </c>
      <c r="AE72" s="126">
        <v>1</v>
      </c>
      <c r="AF72" s="132">
        <f>IF(AND(AF56&lt;20,AF56&gt;10),"",AG72&amp;AH72)</f>
      </c>
      <c r="AG72" s="126">
        <f>IF(AF55=1," один",IF(AF55=2," два",IF(AF55=3," три",IF(AF55=4," четыре",IF(AF55=5," пять",IF(AF55=6," шесть",IF(AF55=7," семь","")))))))</f>
      </c>
      <c r="AH72" s="126">
        <f>IF(AF55=8," восемь",IF(AF55=9," девять",""))</f>
      </c>
      <c r="AL72" s="133">
        <f>IF(AND(AT56&gt;=11,AT56&lt;=19),"",IF(AT57=1,AM72,""))</f>
      </c>
      <c r="AM72" s="126" t="s">
        <v>54</v>
      </c>
      <c r="AN72" s="133"/>
      <c r="AO72" s="134"/>
      <c r="AQ72" s="126">
        <f>IF(SUM(AS56:AS70)=0,PROPER(AS72),AS72)</f>
      </c>
      <c r="AR72" s="126">
        <v>1</v>
      </c>
      <c r="AS72" s="132">
        <f>IF(AND(AS56&lt;20,AS56&gt;10),"",AT72&amp;AU72)</f>
      </c>
      <c r="AT72" s="126">
        <f>IF(AS55=1," один",IF(AS55=2," два",IF(AS55=3," три",IF(AS55=4," четыре",IF(AS55=5," пять",IF(AS55=6," шесть",IF(AS55=7," семь","")))))))</f>
      </c>
      <c r="AU72" s="126">
        <f>IF(AS55=8," восемь",IF(AS55=9," девять",""))</f>
      </c>
    </row>
    <row r="73" spans="2:47" ht="12" customHeight="1">
      <c r="B73" s="135">
        <f>IF(G56&gt;0,"",IF(OR(G55=2,G55=3,G55=4),C73,""))</f>
      </c>
      <c r="C73" s="136" t="s">
        <v>55</v>
      </c>
      <c r="E73" s="126">
        <f>IF(SUM(G58:G70)=0,PROPER(G73),G73)</f>
      </c>
      <c r="F73" s="126">
        <v>2</v>
      </c>
      <c r="G73" s="132">
        <f>H73&amp;I73</f>
      </c>
      <c r="H73" s="126">
        <f>IF(G56=11," одиннадцать",IF(G56=12," двенадцать",IF(G56=13," тринадцать",IF(G56=14," четырнадцать",IF(G56=15," пятнадцать",IF(G56=16," шестнадцать",IF(G56=17," семнадцать","")))))))</f>
      </c>
      <c r="I73" s="126">
        <f>IF(G56=18," восемнадцать",IF(G56=19," девятнадцать",""))</f>
      </c>
      <c r="L73" s="135">
        <f>IF(AND(T56&gt;=11,T56&lt;=19),"",IF(OR(T57=2,T57=3,T57=4),M73,""))</f>
      </c>
      <c r="M73" s="126" t="s">
        <v>56</v>
      </c>
      <c r="N73" s="135">
        <f>IF(S56&gt;0,"",IF(OR(S55=2,S55=3,S55=4),O73,""))</f>
      </c>
      <c r="O73" s="136" t="s">
        <v>57</v>
      </c>
      <c r="Q73" s="126">
        <f>IF(SUM(S58:S70)=0,PROPER(S73),S73)</f>
      </c>
      <c r="R73" s="126">
        <v>2</v>
      </c>
      <c r="S73" s="132">
        <f>T73&amp;U73</f>
      </c>
      <c r="T73" s="126">
        <f>IF(S56=11," одиннадцать",IF(S56=12," двенадцать",IF(S56=13," тринадцать",IF(S56=14," четырнадцать",IF(S56=15," пятнадцать",IF(S56=16," шестнадцать",IF(S56=17," семнадцать","")))))))</f>
      </c>
      <c r="U73" s="126">
        <f>IF(S56=18," восемнадцать",IF(S56=19," девятнадцать",""))</f>
      </c>
      <c r="Y73" s="135">
        <f>IF(AND(AG56&gt;=11,AG56&lt;=19),"",IF(OR(AG57=2,AG57=3,AG57=4),Z73,""))</f>
      </c>
      <c r="Z73" s="126" t="s">
        <v>58</v>
      </c>
      <c r="AA73" s="135">
        <f>IF(AF56&gt;0,"",IF(OR(AF55=2,AF55=3,AF55=4),AB73,""))</f>
      </c>
      <c r="AB73" s="136" t="s">
        <v>59</v>
      </c>
      <c r="AD73" s="126">
        <f>IF(SUM(AF58:AF70)=0,PROPER(AF73),AF73)</f>
      </c>
      <c r="AE73" s="126">
        <v>2</v>
      </c>
      <c r="AF73" s="132">
        <f>AG73&amp;AH73</f>
      </c>
      <c r="AG73" s="126">
        <f>IF(AF56=11," одиннадцать",IF(AF56=12," двенадцать",IF(AF56=13," тринадцать",IF(AF56=14," четырнадцать",IF(AF56=15," пятнадцать",IF(AF56=16," шестнадцать",IF(AF56=17," семнадцать","")))))))</f>
      </c>
      <c r="AH73" s="126">
        <f>IF(AF56=18," восемнадцать",IF(AF56=19," девятнадцать",""))</f>
      </c>
      <c r="AL73" s="135">
        <f>IF(AND(AT56&gt;=11,AT56&lt;=19),"",IF(OR(AT57=2,AT57=3,AT57=4),AM73,""))</f>
      </c>
      <c r="AM73" s="126" t="s">
        <v>60</v>
      </c>
      <c r="AN73" s="135"/>
      <c r="AO73" s="136"/>
      <c r="AQ73" s="126">
        <f>IF(SUM(AS58:AS70)=0,PROPER(AS73),AS73)</f>
      </c>
      <c r="AR73" s="126">
        <v>2</v>
      </c>
      <c r="AS73" s="132">
        <f>AT73&amp;AU73</f>
      </c>
      <c r="AT73" s="126">
        <f>IF(AS56=11," одиннадцать",IF(AS56=12," двенадцать",IF(AS56=13," тринадцать",IF(AS56=14," четырнадцать",IF(AS56=15," пятнадцать",IF(AS56=16," шестнадцать",IF(AS56=17," семнадцать","")))))))</f>
      </c>
      <c r="AU73" s="126">
        <f>IF(AS56=18," восемнадцать",IF(AS56=19," девятнадцать",""))</f>
      </c>
    </row>
    <row r="74" spans="2:47" ht="12" customHeight="1">
      <c r="B74" s="135" t="str">
        <f>IF(G56&gt;0,"",IF(OR(G55=0,G55=5,G55=6,G55=7,G55=8,G55=9),C74,""))</f>
        <v> белорусских рублей</v>
      </c>
      <c r="C74" s="136" t="s">
        <v>61</v>
      </c>
      <c r="E74" s="126">
        <f>IF(SUM(G58:G70)=0,PROPER(G74),G74)</f>
      </c>
      <c r="F74" s="126">
        <v>3</v>
      </c>
      <c r="G74" s="132">
        <f>IF(AND(G56&lt;20,G56&gt;10),"",H74&amp;I74)</f>
      </c>
      <c r="H74" s="126">
        <f>IF(G57=10," десять",IF(G57=20," двадцать",IF(G57=30," тридцать",IF(G57=40," сорок",IF(G57=50," пятьдесят",IF(G57=60," шестьдесят",""))))))</f>
      </c>
      <c r="I74" s="126">
        <f>IF(G57=70," семьдесят",IF(G57=80," восемьдесят",IF(G57=90," девяносто","")))</f>
      </c>
      <c r="L74" s="135">
        <f>IF(AND(T56&gt;=11,T56&lt;=19),"",IF(OR(T57=0,T57=5,T57=6,T57=7,T57=8,T57=9),M74,""))</f>
      </c>
      <c r="M74" s="126" t="s">
        <v>62</v>
      </c>
      <c r="N74" s="135" t="str">
        <f>IF(S56&gt;0,"",IF(OR(S55=0,S55=5,S55=6,S55=7,S55=8,S55=9),O74,""))</f>
        <v> российских рублей </v>
      </c>
      <c r="O74" s="136" t="s">
        <v>63</v>
      </c>
      <c r="Q74" s="126">
        <f>IF(SUM(S58:S70)=0,PROPER(S74),S74)</f>
      </c>
      <c r="R74" s="126">
        <v>3</v>
      </c>
      <c r="S74" s="132">
        <f>IF(AND(S56&lt;20,S56&gt;10),"",T74&amp;U74)</f>
      </c>
      <c r="T74" s="126">
        <f>IF(S57=10," десять",IF(S57=20," двадцать",IF(S57=30," тридцать",IF(S57=40," сорок",IF(S57=50," пятьдесят",IF(S57=60," шестьдесят",""))))))</f>
      </c>
      <c r="U74" s="126">
        <f>IF(S57=70," семьдесят",IF(S57=80," восемьдесят",IF(S57=90," девяносто","")))</f>
      </c>
      <c r="Y74" s="135">
        <f>IF(AND(AG56&gt;=11,AG56&lt;=19),"",IF(OR(AG57=0,AG57=5,AG57=6,AG57=7,AG57=8,AG57=9),Z74,""))</f>
      </c>
      <c r="Z74" s="126" t="s">
        <v>64</v>
      </c>
      <c r="AA74" s="135" t="str">
        <f>IF(AF56&gt;0,"",IF(OR(AF55=0,AF55=5,AF55=6,AF55=7,AF55=8,AF55=9),AB74,""))</f>
        <v> долларов </v>
      </c>
      <c r="AB74" s="136" t="s">
        <v>65</v>
      </c>
      <c r="AD74" s="126">
        <f>IF(SUM(AF58:AF70)=0,PROPER(AF74),AF74)</f>
      </c>
      <c r="AE74" s="126">
        <v>3</v>
      </c>
      <c r="AF74" s="132">
        <f>IF(AND(AF56&lt;20,AF56&gt;10),"",AG74&amp;AH74)</f>
      </c>
      <c r="AG74" s="126">
        <f>IF(AF57=10," десять",IF(AF57=20," двадцать",IF(AF57=30," тридцать",IF(AF57=40," сорок",IF(AF57=50," пятьдесят",IF(AF57=60," шестьдесят",""))))))</f>
      </c>
      <c r="AH74" s="126">
        <f>IF(AF57=70," семьдесят",IF(AF57=80," восемьдесят",IF(AF57=90," девяносто","")))</f>
      </c>
      <c r="AL74" s="135">
        <f>IF(AND(AT56&gt;=11,AT56&lt;=19),"",IF(OR(AT57=0,AT57=5,AT57=6,AT57=7,AT57=8,AT57=9),AM74,""))</f>
      </c>
      <c r="AM74" s="126" t="s">
        <v>66</v>
      </c>
      <c r="AN74" s="135"/>
      <c r="AO74" s="136"/>
      <c r="AQ74" s="126">
        <f>IF(SUM(AS58:AS70)=0,PROPER(AS74),AS74)</f>
      </c>
      <c r="AR74" s="126">
        <v>3</v>
      </c>
      <c r="AS74" s="132">
        <f>IF(AND(AS56&lt;20,AS56&gt;10),"",AT74&amp;AU74)</f>
      </c>
      <c r="AT74" s="126">
        <f>IF(AS57=10," десять",IF(AS57=20," двадцать",IF(AS57=30," тридцать",IF(AS57=40," сорок",IF(AS57=50," пятьдесят",IF(AS57=60," шестьдесят",""))))))</f>
      </c>
      <c r="AU74" s="126">
        <f>IF(AS57=70," семьдесят",IF(AS57=80," восемьдесят",IF(AS57=90," девяносто","")))</f>
      </c>
    </row>
    <row r="75" spans="2:47" ht="12" customHeight="1">
      <c r="B75" s="126">
        <f>IF(AND(G56&gt;=11,G56&lt;=19),C74,"")</f>
      </c>
      <c r="C75" s="136"/>
      <c r="E75" s="126">
        <f>IF(SUM(H59:H70)=0,PROPER(G75),G75)</f>
      </c>
      <c r="F75" s="126">
        <v>4</v>
      </c>
      <c r="G75" s="132">
        <f>H75&amp;I75</f>
      </c>
      <c r="H75" s="126">
        <f>IF(G58=100," сто",IF(G58=200," двести",IF(G58=300," триста",IF(G58=400," четыреста",IF(G58=500," пятьсот",IF(G58=600," шестьсот",""))))))</f>
      </c>
      <c r="I75" s="126">
        <f>IF(G58=700," семьсот",IF(G58=800," восемьсот",IF(G58=900," девятьсот","")))</f>
      </c>
      <c r="L75" s="126">
        <f>IF(AND(T56&gt;=11,T56&lt;=19),M74,"")</f>
      </c>
      <c r="N75" s="126">
        <f>IF(AND(S56&gt;=11,S56&lt;=19),O74,"")</f>
      </c>
      <c r="O75" s="136"/>
      <c r="Q75" s="126">
        <f>IF(SUM(T59:T70)=0,PROPER(S75),S75)</f>
      </c>
      <c r="R75" s="126">
        <v>4</v>
      </c>
      <c r="S75" s="132">
        <f>T75&amp;U75</f>
      </c>
      <c r="T75" s="126">
        <f>IF(S58=100," сто",IF(S58=200," двести",IF(S58=300," триста",IF(S58=400," четыреста",IF(S58=500," пятьсот",IF(S58=600," шестьсот",""))))))</f>
      </c>
      <c r="U75" s="126">
        <f>IF(S58=700," семьсот",IF(S58=800," восемьсот",IF(S58=900," девятьсот","")))</f>
      </c>
      <c r="Y75" s="126">
        <f>IF(AND(AG56&gt;=11,AG56&lt;=19),Z74,"")</f>
      </c>
      <c r="AA75" s="126">
        <f>IF(AND(AF56&gt;=11,AF56&lt;=19),AB74,"")</f>
      </c>
      <c r="AB75" s="136"/>
      <c r="AD75" s="126">
        <f>IF(SUM(AG59:AG70)=0,PROPER(AF75),AF75)</f>
      </c>
      <c r="AE75" s="126">
        <v>4</v>
      </c>
      <c r="AF75" s="132">
        <f>AG75&amp;AH75</f>
      </c>
      <c r="AG75" s="126">
        <f>IF(AF58=100," сто",IF(AF58=200," двести",IF(AF58=300," триста",IF(AF58=400," четыреста",IF(AF58=500," пятьсот",IF(AF58=600," шестьсот",""))))))</f>
      </c>
      <c r="AH75" s="126">
        <f>IF(AF58=700," семьсот",IF(AF58=800," восемьсот",IF(AF58=900," девятьсот","")))</f>
      </c>
      <c r="AL75" s="126">
        <f>IF(AND(AT56&gt;=11,AT56&lt;=19),AM74,"")</f>
      </c>
      <c r="AO75" s="136"/>
      <c r="AQ75" s="126">
        <f>IF(SUM(AT59:AT70)=0,PROPER(AS75),AS75)</f>
      </c>
      <c r="AR75" s="126">
        <v>4</v>
      </c>
      <c r="AS75" s="132">
        <f>AT75&amp;AU75</f>
      </c>
      <c r="AT75" s="126">
        <f>IF(AS58=100," сто",IF(AS58=200," двести",IF(AS58=300," триста",IF(AS58=400," четыреста",IF(AS58=500," пятьсот",IF(AS58=600," шестьсот",""))))))</f>
      </c>
      <c r="AU75" s="126">
        <f>IF(AS58=700," семьсот",IF(AS58=800," восемьсот",IF(AS58=900," девятьсот","")))</f>
      </c>
    </row>
    <row r="76" spans="2:48" ht="12" customHeight="1">
      <c r="B76" s="134" t="str">
        <f>B72&amp;B73&amp;B74&amp;B75</f>
        <v> белорусских рублей</v>
      </c>
      <c r="C76" s="134"/>
      <c r="E76" s="126" t="str">
        <f>IF(SUM(H60:H70)=0,PROPER(G76),G76)</f>
        <v> пять</v>
      </c>
      <c r="F76" s="126">
        <v>5</v>
      </c>
      <c r="G76" s="132" t="str">
        <f>IF(AND(H60&lt;20,H60&gt;10),"",H76&amp;I76)</f>
        <v> пять</v>
      </c>
      <c r="H76" s="126" t="str">
        <f>IF(H59=1," одна",IF(H59=2," две",IF(H59=3," три",IF(H59=4," четыре",IF(H59=5," пять",IF(H59=6," шесть",IF(H59=7," семь","")))))))</f>
        <v> пять</v>
      </c>
      <c r="I76" s="126">
        <f>IF(H59=8," восемь",IF(H59=9," девять",""))</f>
      </c>
      <c r="J76" s="126" t="str">
        <f>IF(AND(G76="",G77="",G78="",G79=""),"",IF(AND(H60&lt;20,H60&gt;10)," тысяч",IF(H59=1," тысяча",IF(OR(H59=2,H59=3,H59=4)," тысячи"," тысяч"))))</f>
        <v> тысяч</v>
      </c>
      <c r="L76" s="134">
        <f>L72&amp;L73&amp;L74&amp;L75</f>
      </c>
      <c r="N76" s="134" t="str">
        <f>N72&amp;N73&amp;N74&amp;N75</f>
        <v> российских рублей </v>
      </c>
      <c r="O76" s="134"/>
      <c r="Q76" s="126" t="str">
        <f>IF(SUM(T60:T70)=0,PROPER(S76),S76)</f>
        <v> пять</v>
      </c>
      <c r="R76" s="126">
        <v>5</v>
      </c>
      <c r="S76" s="132" t="str">
        <f>IF(AND(T60&lt;20,T60&gt;10),"",T76&amp;U76)</f>
        <v> пять</v>
      </c>
      <c r="T76" s="126" t="str">
        <f>IF(T59=1," одна",IF(T59=2," две",IF(T59=3," три",IF(T59=4," четыре",IF(T59=5," пять",IF(T59=6," шесть",IF(T59=7," семь","")))))))</f>
        <v> пять</v>
      </c>
      <c r="U76" s="126">
        <f>IF(T59=8," восемь",IF(T59=9," девять",""))</f>
      </c>
      <c r="V76" s="126" t="str">
        <f>IF(AND(S76="",S77="",S78="",S79=""),"",IF(AND(T60&lt;20,T60&gt;10)," тысяч",IF(T59=1," тысяча",IF(OR(T59=2,T59=3,T59=4)," тысячи"," тысяч"))))</f>
        <v> тысяч</v>
      </c>
      <c r="Y76" s="134">
        <f>Y72&amp;Y73&amp;Y74&amp;Y75</f>
      </c>
      <c r="AA76" s="134" t="str">
        <f>AA72&amp;AA73&amp;AA74&amp;AA75</f>
        <v> долларов </v>
      </c>
      <c r="AB76" s="134"/>
      <c r="AD76" s="126" t="str">
        <f>IF(SUM(AG60:AG70)=0,PROPER(AF76),AF76)</f>
        <v> пять</v>
      </c>
      <c r="AE76" s="126">
        <v>5</v>
      </c>
      <c r="AF76" s="132" t="str">
        <f>IF(AND(AG60&lt;20,AG60&gt;10),"",AG76&amp;AH76)</f>
        <v> пять</v>
      </c>
      <c r="AG76" s="126" t="str">
        <f>IF(AG59=1," одна",IF(AG59=2," две",IF(AG59=3," три",IF(AG59=4," четыре",IF(AG59=5," пять",IF(AG59=6," шесть",IF(AG59=7," семь","")))))))</f>
        <v> пять</v>
      </c>
      <c r="AH76" s="126">
        <f>IF(AG59=8," восемь",IF(AG59=9," девять",""))</f>
      </c>
      <c r="AI76" s="126" t="str">
        <f>IF(AND(AF76="",AF77="",AF78="",AF79=""),"",IF(AND(AG60&lt;20,AG60&gt;10)," тысяч",IF(AG59=1," тысяча",IF(OR(AG59=2,AG59=3,AG59=4)," тысячи"," тысяч"))))</f>
        <v> тысяч</v>
      </c>
      <c r="AL76" s="134">
        <f>AL72&amp;AL73&amp;AL74&amp;AL75</f>
      </c>
      <c r="AN76" s="134" t="s">
        <v>67</v>
      </c>
      <c r="AO76" s="134"/>
      <c r="AQ76" s="126" t="str">
        <f>IF(SUM(AT60:AT70)=0,PROPER(AS76),AS76)</f>
        <v> пять</v>
      </c>
      <c r="AR76" s="126">
        <v>5</v>
      </c>
      <c r="AS76" s="132" t="str">
        <f>IF(AND(AT60&lt;20,AT60&gt;10),"",AT76&amp;AU76)</f>
        <v> пять</v>
      </c>
      <c r="AT76" s="126" t="str">
        <f>IF(AT59=1," одна",IF(AT59=2," две",IF(AT59=3," три",IF(AT59=4," четыре",IF(AT59=5," пять",IF(AT59=6," шесть",IF(AT59=7," семь","")))))))</f>
        <v> пять</v>
      </c>
      <c r="AU76" s="126">
        <f>IF(AT59=8," восемь",IF(AT59=9," девять",""))</f>
      </c>
      <c r="AV76" s="126" t="str">
        <f>IF(AND(AS76="",AS77="",AS78="",AS79=""),"",IF(AND(AT60&lt;20,AT60&gt;10)," тысяч",IF(AT59=1," тысяча",IF(OR(AT59=2,AT59=3,AT59=4)," тысячи"," тысяч"))))</f>
        <v> тысяч</v>
      </c>
    </row>
    <row r="77" spans="2:47" ht="12" customHeight="1">
      <c r="B77" s="133"/>
      <c r="C77" s="134"/>
      <c r="E77" s="126">
        <f>IF(SUM(H62:H70)=0,PROPER(G77),G77)</f>
      </c>
      <c r="F77" s="126">
        <v>6</v>
      </c>
      <c r="G77" s="132">
        <f>H77&amp;I77</f>
      </c>
      <c r="H77" s="126">
        <f>IF(H60=11," одиннадцать",IF(H60=12," двенадцать",IF(H60=13," тринадцать",IF(H60=14," четырнадцать",IF(H60=15," пятнадцать",IF(H60=16," шестнадцать",IF(H60=17," семнадцать","")))))))</f>
      </c>
      <c r="I77" s="126">
        <f>IF(H60=18," восемнадцать",IF(H60=19," девятнадцать",""))</f>
      </c>
      <c r="N77" s="133"/>
      <c r="O77" s="134"/>
      <c r="Q77" s="126">
        <f>IF(SUM(T62:T70)=0,PROPER(S77),S77)</f>
      </c>
      <c r="R77" s="126">
        <v>6</v>
      </c>
      <c r="S77" s="132">
        <f>T77&amp;U77</f>
      </c>
      <c r="T77" s="126">
        <f>IF(T60=11," одиннадцать",IF(T60=12," двенадцать",IF(T60=13," тринадцать",IF(T60=14," четырнадцать",IF(T60=15," пятнадцать",IF(T60=16," шестнадцать",IF(T60=17," семнадцать","")))))))</f>
      </c>
      <c r="U77" s="126">
        <f>IF(T60=18," восемнадцать",IF(T60=19," девятнадцать",""))</f>
      </c>
      <c r="AA77" s="133"/>
      <c r="AB77" s="134"/>
      <c r="AD77" s="126">
        <f>IF(SUM(AG62:AG70)=0,PROPER(AF77),AF77)</f>
      </c>
      <c r="AE77" s="126">
        <v>6</v>
      </c>
      <c r="AF77" s="132">
        <f>AG77&amp;AH77</f>
      </c>
      <c r="AG77" s="126">
        <f>IF(AG60=11," одиннадцать",IF(AG60=12," двенадцать",IF(AG60=13," тринадцать",IF(AG60=14," четырнадцать",IF(AG60=15," пятнадцать",IF(AG60=16," шестнадцать",IF(AG60=17," семнадцать","")))))))</f>
      </c>
      <c r="AH77" s="126">
        <f>IF(AG60=18," восемнадцать",IF(AG60=19," девятнадцать",""))</f>
      </c>
      <c r="AN77" s="133"/>
      <c r="AO77" s="134"/>
      <c r="AQ77" s="126">
        <f>IF(SUM(AT62:AT70)=0,PROPER(AS77),AS77)</f>
      </c>
      <c r="AR77" s="126">
        <v>6</v>
      </c>
      <c r="AS77" s="132">
        <f>AT77&amp;AU77</f>
      </c>
      <c r="AT77" s="126">
        <f>IF(AT60=11," одиннадцать",IF(AT60=12," двенадцать",IF(AT60=13," тринадцать",IF(AT60=14," четырнадцать",IF(AT60=15," пятнадцать",IF(AT60=16," шестнадцать",IF(AT60=17," семнадцать","")))))))</f>
      </c>
      <c r="AU77" s="126">
        <f>IF(AT60=18," восемнадцать",IF(AT60=19," девятнадцать",""))</f>
      </c>
    </row>
    <row r="78" spans="5:47" ht="12" customHeight="1">
      <c r="E78" s="126" t="str">
        <f>IF(SUM(H62:H70)=0,PROPER(G78),G78)</f>
        <v> сорок</v>
      </c>
      <c r="F78" s="126">
        <v>7</v>
      </c>
      <c r="G78" s="132" t="str">
        <f>IF(AND(H60&lt;20,H60&gt;10),"",H78&amp;I78)</f>
        <v> сорок</v>
      </c>
      <c r="H78" s="126" t="str">
        <f>IF(H61=10," десять",IF(H61=20," двадцать",IF(H61=30," тридцать",IF(H61=40," сорок",IF(H61=50," пятьдесят",IF(H61=60," шестьдесят",""))))))</f>
        <v> сорок</v>
      </c>
      <c r="I78" s="126">
        <f>IF(H61=70," семьдесят",IF(H61=80," восемьдесят",IF(H61=90," девяносто","")))</f>
      </c>
      <c r="Q78" s="126" t="str">
        <f>IF(SUM(T62:T70)=0,PROPER(S78),S78)</f>
        <v> сорок</v>
      </c>
      <c r="R78" s="126">
        <v>7</v>
      </c>
      <c r="S78" s="132" t="str">
        <f>IF(AND(T60&lt;20,T60&gt;10),"",T78&amp;U78)</f>
        <v> сорок</v>
      </c>
      <c r="T78" s="126" t="str">
        <f>IF(T61=10," десять",IF(T61=20," двадцать",IF(T61=30," тридцать",IF(T61=40," сорок",IF(T61=50," пятьдесят",IF(T61=60," шестьдесят",""))))))</f>
        <v> сорок</v>
      </c>
      <c r="U78" s="126">
        <f>IF(T61=70," семьдесят",IF(T61=80," восемьдесят",IF(T61=90," девяносто","")))</f>
      </c>
      <c r="AD78" s="126" t="str">
        <f>IF(SUM(AG62:AG70)=0,PROPER(AF78),AF78)</f>
        <v> сорок</v>
      </c>
      <c r="AE78" s="126">
        <v>7</v>
      </c>
      <c r="AF78" s="132" t="str">
        <f>IF(AND(AG60&lt;20,AG60&gt;10),"",AG78&amp;AH78)</f>
        <v> сорок</v>
      </c>
      <c r="AG78" s="126" t="str">
        <f>IF(AG61=10," десять",IF(AG61=20," двадцать",IF(AG61=30," тридцать",IF(AG61=40," сорок",IF(AG61=50," пятьдесят",IF(AG61=60," шестьдесят",""))))))</f>
        <v> сорок</v>
      </c>
      <c r="AH78" s="126">
        <f>IF(AG61=70," семьдесят",IF(AG61=80," восемьдесят",IF(AG61=90," девяносто","")))</f>
      </c>
      <c r="AQ78" s="126" t="str">
        <f>IF(SUM(AT62:AT70)=0,PROPER(AS78),AS78)</f>
        <v> сорок</v>
      </c>
      <c r="AR78" s="126">
        <v>7</v>
      </c>
      <c r="AS78" s="132" t="str">
        <f>IF(AND(AT60&lt;20,AT60&gt;10),"",AT78&amp;AU78)</f>
        <v> сорок</v>
      </c>
      <c r="AT78" s="126" t="str">
        <f>IF(AT61=10," десять",IF(AT61=20," двадцать",IF(AT61=30," тридцать",IF(AT61=40," сорок",IF(AT61=50," пятьдесят",IF(AT61=60," шестьдесят",""))))))</f>
        <v> сорок</v>
      </c>
      <c r="AU78" s="126">
        <f>IF(AT61=70," семьдесят",IF(AT61=80," восемьдесят",IF(AT61=90," девяносто","")))</f>
      </c>
    </row>
    <row r="79" spans="5:47" ht="12" customHeight="1">
      <c r="E79" s="126" t="str">
        <f>IF(SUM(H63:H70)=0,PROPER(G79),G79)</f>
        <v> восемьсот</v>
      </c>
      <c r="F79" s="126">
        <v>8</v>
      </c>
      <c r="G79" s="132" t="str">
        <f>H79&amp;I79</f>
        <v> восемьсот</v>
      </c>
      <c r="H79" s="126">
        <f>IF(H62=100," сто",IF(H62=200," двести",IF(H62=300," триста",IF(H62=400," четыреста",IF(H62=500," пятьсот",IF(H62=600," шестьсот",""))))))</f>
      </c>
      <c r="I79" s="126" t="str">
        <f>IF(H62=700," семьсот",IF(H62=800," восемьсот",IF(H62=900," девятьсот","")))</f>
        <v> восемьсот</v>
      </c>
      <c r="Q79" s="126" t="str">
        <f>IF(SUM(T63:T70)=0,PROPER(S79),S79)</f>
        <v> восемьсот</v>
      </c>
      <c r="R79" s="126">
        <v>8</v>
      </c>
      <c r="S79" s="132" t="str">
        <f>T79&amp;U79</f>
        <v> восемьсот</v>
      </c>
      <c r="T79" s="126">
        <f>IF(T62=100," сто",IF(T62=200," двести",IF(T62=300," триста",IF(T62=400," четыреста",IF(T62=500," пятьсот",IF(T62=600," шестьсот",""))))))</f>
      </c>
      <c r="U79" s="126" t="str">
        <f>IF(T62=700," семьсот",IF(T62=800," восемьсот",IF(T62=900," девятьсот","")))</f>
        <v> восемьсот</v>
      </c>
      <c r="AD79" s="126" t="str">
        <f>IF(SUM(AG63:AG70)=0,PROPER(AF79),AF79)</f>
        <v> восемьсот</v>
      </c>
      <c r="AE79" s="126">
        <v>8</v>
      </c>
      <c r="AF79" s="132" t="str">
        <f>AG79&amp;AH79</f>
        <v> восемьсот</v>
      </c>
      <c r="AG79" s="126">
        <f>IF(AG62=100," сто",IF(AG62=200," двести",IF(AG62=300," триста",IF(AG62=400," четыреста",IF(AG62=500," пятьсот",IF(AG62=600," шестьсот",""))))))</f>
      </c>
      <c r="AH79" s="126" t="str">
        <f>IF(AG62=700," семьсот",IF(AG62=800," восемьсот",IF(AG62=900," девятьсот","")))</f>
        <v> восемьсот</v>
      </c>
      <c r="AQ79" s="126" t="str">
        <f>IF(SUM(AT63:AT70)=0,PROPER(AS79),AS79)</f>
        <v> восемьсот</v>
      </c>
      <c r="AR79" s="126">
        <v>8</v>
      </c>
      <c r="AS79" s="132" t="str">
        <f>AT79&amp;AU79</f>
        <v> восемьсот</v>
      </c>
      <c r="AT79" s="126">
        <f>IF(AT62=100," сто",IF(AT62=200," двести",IF(AT62=300," триста",IF(AT62=400," четыреста",IF(AT62=500," пятьсот",IF(AT62=600," шестьсот",""))))))</f>
      </c>
      <c r="AU79" s="126" t="str">
        <f>IF(AT62=700," семьсот",IF(AT62=800," восемьсот",IF(AT62=900," девятьсот","")))</f>
        <v> восемьсот</v>
      </c>
    </row>
    <row r="80" spans="5:48" ht="12" customHeight="1">
      <c r="E80" s="126" t="str">
        <f>IF(SUM(H64:H70)=0,PROPER(G80),G80)</f>
        <v> Один</v>
      </c>
      <c r="F80" s="126">
        <v>9</v>
      </c>
      <c r="G80" s="132" t="str">
        <f>IF(AND(H64&lt;20,H64&gt;10),"",H80&amp;I80)</f>
        <v> один</v>
      </c>
      <c r="H80" s="126" t="str">
        <f>IF(H63=1," один",IF(H63=2," два",IF(H63=3," три",IF(H63=4," четыре",IF(H63=5," пять",IF(H63=6," шесть",IF(H63=7," семь","")))))))</f>
        <v> один</v>
      </c>
      <c r="I80" s="126">
        <f>IF(H63=8," восемь",IF(H63=9," девять",""))</f>
      </c>
      <c r="J80" s="126" t="str">
        <f>IF(AND(G80="",G81="",G82="",G83=""),"",IF(AND(H64&lt;20,H64&gt;10)," миллионов",IF(H63=1," миллион",IF(OR(H63=2,H63=3,H63=4)," миллиона"," миллионов"))))</f>
        <v> миллион</v>
      </c>
      <c r="Q80" s="126" t="str">
        <f>IF(SUM(T64:T70)=0,PROPER(S80),S80)</f>
        <v> Один</v>
      </c>
      <c r="R80" s="126">
        <v>9</v>
      </c>
      <c r="S80" s="132" t="str">
        <f>IF(AND(T64&lt;20,T64&gt;10),"",T80&amp;U80)</f>
        <v> один</v>
      </c>
      <c r="T80" s="126" t="str">
        <f>IF(T63=1," один",IF(T63=2," два",IF(T63=3," три",IF(T63=4," четыре",IF(T63=5," пять",IF(T63=6," шесть",IF(T63=7," семь","")))))))</f>
        <v> один</v>
      </c>
      <c r="U80" s="126">
        <f>IF(T63=8," восемь",IF(T63=9," девять",""))</f>
      </c>
      <c r="V80" s="126" t="str">
        <f>IF(AND(S80="",S81="",S82="",S83=""),"",IF(AND(T64&lt;20,T64&gt;10)," миллионов",IF(T63=1," миллион",IF(OR(T63=2,T63=3,T63=4)," миллиона"," миллионов"))))</f>
        <v> миллион</v>
      </c>
      <c r="AD80" s="126" t="str">
        <f>IF(SUM(AG64:AG70)=0,PROPER(AF80),AF80)</f>
        <v> Один</v>
      </c>
      <c r="AE80" s="126">
        <v>9</v>
      </c>
      <c r="AF80" s="132" t="str">
        <f>IF(AND(AG64&lt;20,AG64&gt;10),"",AG80&amp;AH80)</f>
        <v> один</v>
      </c>
      <c r="AG80" s="126" t="str">
        <f>IF(AG63=1," один",IF(AG63=2," два",IF(AG63=3," три",IF(AG63=4," четыре",IF(AG63=5," пять",IF(AG63=6," шесть",IF(AG63=7," семь","")))))))</f>
        <v> один</v>
      </c>
      <c r="AH80" s="126">
        <f>IF(AG63=8," восемь",IF(AG63=9," девять",""))</f>
      </c>
      <c r="AI80" s="126" t="str">
        <f>IF(AND(AF80="",AF81="",AF82="",AF83=""),"",IF(AND(AG64&lt;20,AG64&gt;10)," миллионов",IF(AG63=1," миллион",IF(OR(AG63=2,AG63=3,AG63=4)," миллиона"," миллионов"))))</f>
        <v> миллион</v>
      </c>
      <c r="AQ80" s="126" t="str">
        <f>IF(SUM(AT64:AT70)=0,PROPER(AS80),AS80)</f>
        <v> Один</v>
      </c>
      <c r="AR80" s="126">
        <v>9</v>
      </c>
      <c r="AS80" s="132" t="str">
        <f>IF(AND(AT64&lt;20,AT64&gt;10),"",AT80&amp;AU80)</f>
        <v> один</v>
      </c>
      <c r="AT80" s="126" t="str">
        <f>IF(AT63=1," один",IF(AT63=2," два",IF(AT63=3," три",IF(AT63=4," четыре",IF(AT63=5," пять",IF(AT63=6," шесть",IF(AT63=7," семь","")))))))</f>
        <v> один</v>
      </c>
      <c r="AU80" s="126">
        <f>IF(AT63=8," восемь",IF(AT63=9," девять",""))</f>
      </c>
      <c r="AV80" s="126" t="str">
        <f>IF(AND(AS80="",AS81="",AS82="",AS83=""),"",IF(AND(AT64&lt;20,AT64&gt;10)," миллионов",IF(AT63=1," миллион",IF(OR(AT63=2,AT63=3,AT63=4)," миллиона"," миллионов"))))</f>
        <v> миллион</v>
      </c>
    </row>
    <row r="81" spans="5:47" ht="12" customHeight="1">
      <c r="E81" s="126">
        <f>IF(SUM(H66:H70)=0,PROPER(G81),G81)</f>
      </c>
      <c r="F81" s="126">
        <v>10</v>
      </c>
      <c r="G81" s="132">
        <f>H81&amp;I81</f>
      </c>
      <c r="H81" s="126">
        <f>IF(H64=11," одиннадцать",IF(H64=12," двенадцать",IF(H64=13," тринадцать",IF(H64=14," четырнадцать",IF(H64=15," пятнадцать",IF(H64=16," шестнадцать",IF(H64=17," семнадцать","")))))))</f>
      </c>
      <c r="I81" s="126">
        <f>IF(H64=18," восемнадцать",IF(H64=19," девятнадцать",""))</f>
      </c>
      <c r="Q81" s="126">
        <f>IF(SUM(T66:T70)=0,PROPER(S81),S81)</f>
      </c>
      <c r="R81" s="126">
        <v>10</v>
      </c>
      <c r="S81" s="132">
        <f>T81&amp;U81</f>
      </c>
      <c r="T81" s="126">
        <f>IF(T64=11," одиннадцать",IF(T64=12," двенадцать",IF(T64=13," тринадцать",IF(T64=14," четырнадцать",IF(T64=15," пятнадцать",IF(T64=16," шестнадцать",IF(T64=17," семнадцать","")))))))</f>
      </c>
      <c r="U81" s="126">
        <f>IF(T64=18," восемнадцать",IF(T64=19," девятнадцать",""))</f>
      </c>
      <c r="AD81" s="126">
        <f>IF(SUM(AG66:AG70)=0,PROPER(AF81),AF81)</f>
      </c>
      <c r="AE81" s="126">
        <v>10</v>
      </c>
      <c r="AF81" s="132">
        <f>AG81&amp;AH81</f>
      </c>
      <c r="AG81" s="126">
        <f>IF(AG64=11," одиннадцать",IF(AG64=12," двенадцать",IF(AG64=13," тринадцать",IF(AG64=14," четырнадцать",IF(AG64=15," пятнадцать",IF(AG64=16," шестнадцать",IF(AG64=17," семнадцать","")))))))</f>
      </c>
      <c r="AH81" s="126">
        <f>IF(AG64=18," восемнадцать",IF(AG64=19," девятнадцать",""))</f>
      </c>
      <c r="AQ81" s="126">
        <f>IF(SUM(AT66:AT70)=0,PROPER(AS81),AS81)</f>
      </c>
      <c r="AR81" s="126">
        <v>10</v>
      </c>
      <c r="AS81" s="132">
        <f>AT81&amp;AU81</f>
      </c>
      <c r="AT81" s="126">
        <f>IF(AT64=11," одиннадцать",IF(AT64=12," двенадцать",IF(AT64=13," тринадцать",IF(AT64=14," четырнадцать",IF(AT64=15," пятнадцать",IF(AT64=16," шестнадцать",IF(AT64=17," семнадцать","")))))))</f>
      </c>
      <c r="AU81" s="126">
        <f>IF(AT64=18," восемнадцать",IF(AT64=19," девятнадцать",""))</f>
      </c>
    </row>
    <row r="82" spans="5:47" ht="12" customHeight="1">
      <c r="E82" s="126">
        <f>IF(SUM(H66:H70)=0,PROPER(G82),G82)</f>
      </c>
      <c r="F82" s="126">
        <v>11</v>
      </c>
      <c r="G82" s="132">
        <f>IF(AND(H64&lt;20,H64&gt;10),"",H82&amp;I82)</f>
      </c>
      <c r="H82" s="126">
        <f>IF(H65=10," десять",IF(H65=20," двадцать",IF(H65=30," тридцать",IF(H65=40," сорок",IF(H65=50," пятьдесят",IF(H65=60," шестьдесят",""))))))</f>
      </c>
      <c r="I82" s="126">
        <f>IF(H65=70," семьдесят",IF(H65=80," восемьдесят",IF(H65=90," девяносто","")))</f>
      </c>
      <c r="Q82" s="126">
        <f>IF(SUM(T66:T70)=0,PROPER(S82),S82)</f>
      </c>
      <c r="R82" s="126">
        <v>11</v>
      </c>
      <c r="S82" s="132">
        <f>IF(AND(T64&lt;20,T64&gt;10),"",T82&amp;U82)</f>
      </c>
      <c r="T82" s="126">
        <f>IF(T65=10," десять",IF(T65=20," двадцать",IF(T65=30," тридцать",IF(T65=40," сорок",IF(T65=50," пятьдесят",IF(T65=60," шестьдесят",""))))))</f>
      </c>
      <c r="U82" s="126">
        <f>IF(T65=70," семьдесят",IF(T65=80," восемьдесят",IF(T65=90," девяносто","")))</f>
      </c>
      <c r="AD82" s="126">
        <f>IF(SUM(AG66:AG70)=0,PROPER(AF82),AF82)</f>
      </c>
      <c r="AE82" s="126">
        <v>11</v>
      </c>
      <c r="AF82" s="132">
        <f>IF(AND(AG64&lt;20,AG64&gt;10),"",AG82&amp;AH82)</f>
      </c>
      <c r="AG82" s="126">
        <f>IF(AG65=10," десять",IF(AG65=20," двадцать",IF(AG65=30," тридцать",IF(AG65=40," сорок",IF(AG65=50," пятьдесят",IF(AG65=60," шестьдесят",""))))))</f>
      </c>
      <c r="AH82" s="126">
        <f>IF(AG65=70," семьдесят",IF(AG65=80," восемьдесят",IF(AG65=90," девяносто","")))</f>
      </c>
      <c r="AQ82" s="126">
        <f>IF(SUM(AT66:AT70)=0,PROPER(AS82),AS82)</f>
      </c>
      <c r="AR82" s="126">
        <v>11</v>
      </c>
      <c r="AS82" s="132">
        <f>IF(AND(AT64&lt;20,AT64&gt;10),"",AT82&amp;AU82)</f>
      </c>
      <c r="AT82" s="126">
        <f>IF(AT65=10," десять",IF(AT65=20," двадцать",IF(AT65=30," тридцать",IF(AT65=40," сорок",IF(AT65=50," пятьдесят",IF(AT65=60," шестьдесят",""))))))</f>
      </c>
      <c r="AU82" s="126">
        <f>IF(AT65=70," семьдесят",IF(AT65=80," восемьдесят",IF(AT65=90," девяносто","")))</f>
      </c>
    </row>
    <row r="83" spans="5:47" ht="12" customHeight="1">
      <c r="E83" s="126">
        <f>IF(SUM(H67:H70)=0,PROPER(G83),G83)</f>
      </c>
      <c r="F83" s="126">
        <v>12</v>
      </c>
      <c r="G83" s="132">
        <f>H83&amp;I83</f>
      </c>
      <c r="H83" s="126">
        <f>IF(H66=100," сто",IF(H66=200," двести",IF(H66=300," триста",IF(H66=400," четыреста",IF(H66=500," пятьсот",IF(H66=600," шестьсот",""))))))</f>
      </c>
      <c r="I83" s="126">
        <f>IF(H66=700," семьсот",IF(H66=800," восемьсот",IF(H66=900," девятьсот","")))</f>
      </c>
      <c r="Q83" s="126">
        <f>IF(SUM(T67:T70)=0,PROPER(S83),S83)</f>
      </c>
      <c r="R83" s="126">
        <v>12</v>
      </c>
      <c r="S83" s="132">
        <f>T83&amp;U83</f>
      </c>
      <c r="T83" s="126">
        <f>IF(T66=100," сто",IF(T66=200," двести",IF(T66=300," триста",IF(T66=400," четыреста",IF(T66=500," пятьсот",IF(T66=600," шестьсот",""))))))</f>
      </c>
      <c r="U83" s="126">
        <f>IF(T66=700," семьсот",IF(T66=800," восемьсот",IF(T66=900," девятьсот","")))</f>
      </c>
      <c r="AD83" s="126">
        <f>IF(SUM(AG67:AG70)=0,PROPER(AF83),AF83)</f>
      </c>
      <c r="AE83" s="126">
        <v>12</v>
      </c>
      <c r="AF83" s="132">
        <f>AG83&amp;AH83</f>
      </c>
      <c r="AG83" s="126">
        <f>IF(AG66=100," сто",IF(AG66=200," двести",IF(AG66=300," триста",IF(AG66=400," четыреста",IF(AG66=500," пятьсот",IF(AG66=600," шестьсот",""))))))</f>
      </c>
      <c r="AH83" s="126">
        <f>IF(AG66=700," семьсот",IF(AG66=800," восемьсот",IF(AG66=900," девятьсот","")))</f>
      </c>
      <c r="AQ83" s="126">
        <f>IF(SUM(AT67:AT70)=0,PROPER(AS83),AS83)</f>
      </c>
      <c r="AR83" s="126">
        <v>12</v>
      </c>
      <c r="AS83" s="132">
        <f>AT83&amp;AU83</f>
      </c>
      <c r="AT83" s="126">
        <f>IF(AT66=100," сто",IF(AT66=200," двести",IF(AT66=300," триста",IF(AT66=400," четыреста",IF(AT66=500," пятьсот",IF(AT66=600," шестьсот",""))))))</f>
      </c>
      <c r="AU83" s="126">
        <f>IF(AT66=700," семьсот",IF(AT66=800," восемьсот",IF(AT66=900," девятьсот","")))</f>
      </c>
    </row>
    <row r="84" spans="5:48" ht="12" customHeight="1">
      <c r="E84" s="126">
        <f>IF(SUM(H68:H70)=0,PROPER(G84),G84)</f>
      </c>
      <c r="F84" s="126">
        <v>13</v>
      </c>
      <c r="G84" s="132">
        <f>IF(AND(H68&lt;20,H68&gt;10),"",H84&amp;I84)</f>
      </c>
      <c r="H84" s="126">
        <f>IF(H67=1," один",IF(H67=2," два",IF(H67=3," три",IF(H67=4," четыре",IF(H67=5," пять",IF(H67=6," шесть",IF(H67=7," семь","")))))))</f>
      </c>
      <c r="I84" s="126">
        <f>IF(H67=8," восемь",IF(H67=9," девять",""))</f>
      </c>
      <c r="J84" s="126">
        <f>IF(AND(G84="",G85="",G86="",G87=""),"",IF(AND(H68&lt;20,H68&gt;10)," миллиардов",IF(H67=1," миллиард",IF(OR(H67=2,H67=3,H67=4)," миллиарда"," миллиардов"))))</f>
      </c>
      <c r="Q84" s="126">
        <f>IF(SUM(T68:T70)=0,PROPER(S84),S84)</f>
      </c>
      <c r="R84" s="126">
        <v>13</v>
      </c>
      <c r="S84" s="132">
        <f>IF(AND(T68&lt;20,T68&gt;10),"",T84&amp;U84)</f>
      </c>
      <c r="T84" s="126">
        <f>IF(T67=1," один",IF(T67=2," два",IF(T67=3," три",IF(T67=4," четыре",IF(T67=5," пять",IF(T67=6," шесть",IF(T67=7," семь","")))))))</f>
      </c>
      <c r="U84" s="126">
        <f>IF(T67=8," восемь",IF(T67=9," девять",""))</f>
      </c>
      <c r="V84" s="126">
        <f>IF(AND(S84="",S85="",S86="",S87=""),"",IF(AND(T68&lt;20,T68&gt;10)," миллиардов",IF(T67=1," миллиард",IF(OR(T67=2,T67=3,T67=4)," миллиарда"," миллиардов"))))</f>
      </c>
      <c r="AD84" s="126">
        <f>IF(SUM(AG68:AG70)=0,PROPER(AF84),AF84)</f>
      </c>
      <c r="AE84" s="126">
        <v>13</v>
      </c>
      <c r="AF84" s="132">
        <f>IF(AND(AG68&lt;20,AG68&gt;10),"",AG84&amp;AH84)</f>
      </c>
      <c r="AG84" s="126">
        <f>IF(AG67=1," один",IF(AG67=2," два",IF(AG67=3," три",IF(AG67=4," четыре",IF(AG67=5," пять",IF(AG67=6," шесть",IF(AG67=7," семь","")))))))</f>
      </c>
      <c r="AH84" s="126">
        <f>IF(AG67=8," восемь",IF(AG67=9," девять",""))</f>
      </c>
      <c r="AI84" s="126">
        <f>IF(AND(AF84="",AF85="",AF86="",AF87=""),"",IF(AND(AG68&lt;20,AG68&gt;10)," миллиардов",IF(AG67=1," миллиард",IF(OR(AG67=2,AG67=3,AG67=4)," миллиарда"," миллиардов"))))</f>
      </c>
      <c r="AQ84" s="126">
        <f>IF(SUM(AT68:AT70)=0,PROPER(AS84),AS84)</f>
      </c>
      <c r="AR84" s="126">
        <v>13</v>
      </c>
      <c r="AS84" s="132">
        <f>IF(AND(AT68&lt;20,AT68&gt;10),"",AT84&amp;AU84)</f>
      </c>
      <c r="AT84" s="126">
        <f>IF(AT67=1," один",IF(AT67=2," два",IF(AT67=3," три",IF(AT67=4," четыре",IF(AT67=5," пять",IF(AT67=6," шесть",IF(AT67=7," семь","")))))))</f>
      </c>
      <c r="AU84" s="126">
        <f>IF(AT67=8," восемь",IF(AT67=9," девять",""))</f>
      </c>
      <c r="AV84" s="126">
        <f>IF(AND(AS84="",AS85="",AS86="",AS87=""),"",IF(AND(AT68&lt;20,AT68&gt;10)," миллиардов",IF(AT67=1," миллиард",IF(OR(AT67=2,AT67=3,AT67=4)," миллиарда"," миллиардов"))))</f>
      </c>
    </row>
    <row r="85" spans="5:47" ht="12" customHeight="1">
      <c r="E85" s="126">
        <f>IF(H70=0,PROPER(G85),G85)</f>
      </c>
      <c r="F85" s="126">
        <v>14</v>
      </c>
      <c r="G85" s="132">
        <f>H85&amp;I85</f>
      </c>
      <c r="H85" s="126">
        <f>IF(H68=11," одиннадцать",IF(H68=12," двенадцать",IF(H68=13," тринадцать",IF(H68=14," четырнадцать",IF(H68=15," пятнадцать",IF(H68=16," шестнадцать",IF(H68=17," семнадцать","")))))))</f>
      </c>
      <c r="I85" s="126">
        <f>IF(H68=18," восемнадцать",IF(H68=19," девятнадцать",""))</f>
      </c>
      <c r="Q85" s="126">
        <f>IF(T70=0,PROPER(S85),S85)</f>
      </c>
      <c r="R85" s="126">
        <v>14</v>
      </c>
      <c r="S85" s="132">
        <f>T85&amp;U85</f>
      </c>
      <c r="T85" s="126">
        <f>IF(T68=11," одиннадцать",IF(T68=12," двенадцать",IF(T68=13," тринадцать",IF(T68=14," четырнадцать",IF(T68=15," пятнадцать",IF(T68=16," шестнадцать",IF(T68=17," семнадцать","")))))))</f>
      </c>
      <c r="U85" s="126">
        <f>IF(T68=18," восемнадцать",IF(T68=19," девятнадцать",""))</f>
      </c>
      <c r="AD85" s="126">
        <f>IF(AG70=0,PROPER(AF85),AF85)</f>
      </c>
      <c r="AE85" s="126">
        <v>14</v>
      </c>
      <c r="AF85" s="132">
        <f>AG85&amp;AH85</f>
      </c>
      <c r="AG85" s="126">
        <f>IF(AG68=11," одиннадцать",IF(AG68=12," двенадцать",IF(AG68=13," тринадцать",IF(AG68=14," четырнадцать",IF(AG68=15," пятнадцать",IF(AG68=16," шестнадцать",IF(AG68=17," семнадцать","")))))))</f>
      </c>
      <c r="AH85" s="126">
        <f>IF(AG68=18," восемнадцать",IF(AG68=19," девятнадцать",""))</f>
      </c>
      <c r="AQ85" s="126">
        <f>IF(AT70=0,PROPER(AS85),AS85)</f>
      </c>
      <c r="AR85" s="126">
        <v>14</v>
      </c>
      <c r="AS85" s="132">
        <f>AT85&amp;AU85</f>
      </c>
      <c r="AT85" s="126">
        <f>IF(AT68=11," одиннадцать",IF(AT68=12," двенадцать",IF(AT68=13," тринадцать",IF(AT68=14," четырнадцать",IF(AT68=15," пятнадцать",IF(AT68=16," шестнадцать",IF(AT68=17," семнадцать","")))))))</f>
      </c>
      <c r="AU85" s="126">
        <f>IF(AT68=18," восемнадцать",IF(AT68=19," девятнадцать",""))</f>
      </c>
    </row>
    <row r="86" spans="5:47" ht="12" customHeight="1">
      <c r="E86" s="126">
        <f>IF(SUM(H70)=0,PROPER(G86),G86)</f>
      </c>
      <c r="F86" s="126">
        <v>15</v>
      </c>
      <c r="G86" s="132">
        <f>IF(AND(H68&lt;20,H68&gt;10),"",H86&amp;I86)</f>
      </c>
      <c r="H86" s="126">
        <f>IF(H69=10," десять",IF(H69=20," двадцать",IF(H69=30," тридцать",IF(H69=40," сорок",IF(H69=50," пятьдесят",IF(H69=60," шестьдесят",""))))))</f>
      </c>
      <c r="I86" s="126">
        <f>IF(H69=70," семьдесят",IF(H69=80," восемьдесят",IF(H69=90," девяносто","")))</f>
      </c>
      <c r="Q86" s="126">
        <f>IF(SUM(T70)=0,PROPER(S86),S86)</f>
      </c>
      <c r="R86" s="126">
        <v>15</v>
      </c>
      <c r="S86" s="132">
        <f>IF(AND(T68&lt;20,T68&gt;10),"",T86&amp;U86)</f>
      </c>
      <c r="T86" s="126">
        <f>IF(T69=10," десять",IF(T69=20," двадцать",IF(T69=30," тридцать",IF(T69=40," сорок",IF(T69=50," пятьдесят",IF(T69=60," шестьдесят",""))))))</f>
      </c>
      <c r="U86" s="126">
        <f>IF(T69=70," семьдесят",IF(T69=80," восемьдесят",IF(T69=90," девяносто","")))</f>
      </c>
      <c r="AD86" s="126">
        <f>IF(SUM(AG70)=0,PROPER(AF86),AF86)</f>
      </c>
      <c r="AE86" s="126">
        <v>15</v>
      </c>
      <c r="AF86" s="132">
        <f>IF(AND(AG68&lt;20,AG68&gt;10),"",AG86&amp;AH86)</f>
      </c>
      <c r="AG86" s="126">
        <f>IF(AG69=10," десять",IF(AG69=20," двадцать",IF(AG69=30," тридцать",IF(AG69=40," сорок",IF(AG69=50," пятьдесят",IF(AG69=60," шестьдесят",""))))))</f>
      </c>
      <c r="AH86" s="126">
        <f>IF(AG69=70," семьдесят",IF(AG69=80," восемьдесят",IF(AG69=90," девяносто","")))</f>
      </c>
      <c r="AQ86" s="126">
        <f>IF(SUM(AT70)=0,PROPER(AS86),AS86)</f>
      </c>
      <c r="AR86" s="126">
        <v>15</v>
      </c>
      <c r="AS86" s="132">
        <f>IF(AND(AT68&lt;20,AT68&gt;10),"",AT86&amp;AU86)</f>
      </c>
      <c r="AT86" s="126">
        <f>IF(AT69=10," десять",IF(AT69=20," двадцать",IF(AT69=30," тридцать",IF(AT69=40," сорок",IF(AT69=50," пятьдесят",IF(AT69=60," шестьдесят",""))))))</f>
      </c>
      <c r="AU86" s="126">
        <f>IF(AT69=70," семьдесят",IF(AT69=80," восемьдесят",IF(AT69=90," девяносто","")))</f>
      </c>
    </row>
    <row r="87" spans="5:47" ht="12" customHeight="1">
      <c r="E87" s="126">
        <f>PROPER(G87)</f>
      </c>
      <c r="F87" s="126">
        <v>16</v>
      </c>
      <c r="G87" s="132">
        <f>H87&amp;I87</f>
      </c>
      <c r="H87" s="126">
        <f>IF(H70=100," сто",IF(H70=200," двести",IF(H70=300," триста",IF(H70=400," четыреста",IF(H70=500," пятьсот",IF(H70=600," шестьсот",""))))))</f>
      </c>
      <c r="I87" s="126">
        <f>IF(H70=700," семьсот",IF(H70=800," восемьсот",IF(H70=900," девятьсот","")))</f>
      </c>
      <c r="Q87" s="126">
        <f>PROPER(S87)</f>
      </c>
      <c r="R87" s="126">
        <v>16</v>
      </c>
      <c r="S87" s="132">
        <f>T87&amp;U87</f>
      </c>
      <c r="T87" s="126">
        <f>IF(T70=100," сто",IF(T70=200," двести",IF(T70=300," триста",IF(T70=400," четыреста",IF(T70=500," пятьсот",IF(T70=600," шестьсот",""))))))</f>
      </c>
      <c r="U87" s="126">
        <f>IF(T70=700," семьсот",IF(T70=800," восемьсот",IF(T70=900," девятьсот","")))</f>
      </c>
      <c r="AD87" s="126">
        <f>PROPER(AF87)</f>
      </c>
      <c r="AE87" s="126">
        <v>16</v>
      </c>
      <c r="AF87" s="132">
        <f>AG87&amp;AH87</f>
      </c>
      <c r="AG87" s="126">
        <f>IF(AG70=100," сто",IF(AG70=200," двести",IF(AG70=300," триста",IF(AG70=400," четыреста",IF(AG70=500," пятьсот",IF(AG70=600," шестьсот",""))))))</f>
      </c>
      <c r="AH87" s="126">
        <f>IF(AG70=700," семьсот",IF(AG70=800," восемьсот",IF(AG70=900," девятьсот","")))</f>
      </c>
      <c r="AQ87" s="126">
        <f>PROPER(AS87)</f>
      </c>
      <c r="AR87" s="126">
        <v>16</v>
      </c>
      <c r="AS87" s="132">
        <f>AT87&amp;AU87</f>
      </c>
      <c r="AT87" s="126">
        <f>IF(AT70=100," сто",IF(AT70=200," двести",IF(AT70=300," триста",IF(AT70=400," четыреста",IF(AT70=500," пятьсот",IF(AT70=600," шестьсот",""))))))</f>
      </c>
      <c r="AU87" s="126">
        <f>IF(AT70=700," семьсот",IF(AT70=800," восемьсот",IF(AT70=900," девятьсот","")))</f>
      </c>
    </row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2016-03-05T07:46:33Z</cp:lastPrinted>
  <dcterms:created xsi:type="dcterms:W3CDTF">2003-10-18T11:05:50Z</dcterms:created>
  <dcterms:modified xsi:type="dcterms:W3CDTF">2021-03-17T08:53:37Z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