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Лист1" sheetId="1" r:id="rId1"/>
  </sheets>
  <definedNames>
    <definedName name="_xlnm.Print_Area" localSheetId="0">'Лист1'!$C$3:$L$102</definedName>
  </definedNames>
  <calcPr fullCalcOnLoad="1"/>
</workbook>
</file>

<file path=xl/comments1.xml><?xml version="1.0" encoding="utf-8"?>
<comments xmlns="http://schemas.openxmlformats.org/spreadsheetml/2006/main">
  <authors>
    <author>SH</author>
  </authors>
  <commentList>
    <comment ref="E6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L16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L18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L34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L36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L52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L54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L70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L72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L88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L90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</commentList>
</comments>
</file>

<file path=xl/sharedStrings.xml><?xml version="1.0" encoding="utf-8"?>
<sst xmlns="http://schemas.openxmlformats.org/spreadsheetml/2006/main" count="68" uniqueCount="25">
  <si>
    <t>-</t>
  </si>
  <si>
    <t>Протяженность внутренней телефонной сети (L), км, до</t>
  </si>
  <si>
    <t>Рабочие, занятые обслуживанием административных, общественных зданий</t>
  </si>
  <si>
    <t>Рабочие, занятые техническим обслуживанием и текущим ремонтом систем отопления, водоснабжения и канализации</t>
  </si>
  <si>
    <t>Рабочие, занятые техническим обслуживанием и текущим ремонтом электрических сетей и электрооборудования здания</t>
  </si>
  <si>
    <t>Рабочие, занятые техническим обслуживанием и текущим ремонтом систем вентиляции и кондиционирования</t>
  </si>
  <si>
    <t>Рабочие, занятые техническим обслуживанием и текущим ремонтом линий связи зданий</t>
  </si>
  <si>
    <t>Планируемый процент невыходов по болезни, выполнению государственных обязанностей, трудовым и дополнительным отпускам, предусмотренным коллективным договором</t>
  </si>
  <si>
    <t>Штатная численность, чел.</t>
  </si>
  <si>
    <t>Нормативная численность, чел.</t>
  </si>
  <si>
    <t>Градация</t>
  </si>
  <si>
    <t>0,5; 1,0</t>
  </si>
  <si>
    <t>0,25; 0,5; 0,75; 1,0</t>
  </si>
  <si>
    <t>Процент износа зданий</t>
  </si>
  <si>
    <t>Итоговая штатная численность рабочих, чел.</t>
  </si>
  <si>
    <t/>
  </si>
  <si>
    <r>
      <t>Общая численность работающих, обучающихся и посетителей (Ч</t>
    </r>
    <r>
      <rPr>
        <vertAlign val="subscript"/>
        <sz val="10"/>
        <rFont val="Tahoma"/>
        <family val="2"/>
      </rPr>
      <t>рп</t>
    </r>
    <r>
      <rPr>
        <sz val="10"/>
        <rFont val="Tahoma"/>
        <family val="2"/>
      </rPr>
      <t>), чел., до</t>
    </r>
  </si>
  <si>
    <r>
      <t>Общая площадь здания (S), тыс. м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, до</t>
    </r>
  </si>
  <si>
    <r>
      <t>Количество санитарно-технического оборудования, приборов (К</t>
    </r>
    <r>
      <rPr>
        <vertAlign val="subscript"/>
        <sz val="10"/>
        <rFont val="Tahoma"/>
        <family val="2"/>
      </rPr>
      <t>ст</t>
    </r>
    <r>
      <rPr>
        <sz val="10"/>
        <rFont val="Tahoma"/>
        <family val="2"/>
      </rPr>
      <t>), шт., до</t>
    </r>
  </si>
  <si>
    <r>
      <t>Количество электроточек, (К</t>
    </r>
    <r>
      <rPr>
        <vertAlign val="subscript"/>
        <sz val="10"/>
        <rFont val="Tahoma"/>
        <family val="2"/>
      </rPr>
      <t>эт</t>
    </r>
    <r>
      <rPr>
        <sz val="10"/>
        <rFont val="Tahoma"/>
        <family val="2"/>
      </rPr>
      <t>), шт., до</t>
    </r>
  </si>
  <si>
    <r>
      <t>Количество единиц обслуживаемой арматуры системы вентиляции и внутренних блоков системы кондиционирования зданий (К</t>
    </r>
    <r>
      <rPr>
        <vertAlign val="subscript"/>
        <sz val="10"/>
        <rFont val="Tahoma"/>
        <family val="2"/>
      </rPr>
      <t>авк</t>
    </r>
    <r>
      <rPr>
        <sz val="10"/>
        <rFont val="Tahoma"/>
        <family val="2"/>
      </rPr>
      <t>), шт., до</t>
    </r>
  </si>
  <si>
    <r>
      <t>Общий объем вентилируемых и кондиционируемых помещений зданий (V), тыс. 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, до</t>
    </r>
  </si>
  <si>
    <r>
      <t>Количество обслуживаемых телефонных розеток, (К</t>
    </r>
    <r>
      <rPr>
        <vertAlign val="subscript"/>
        <sz val="10"/>
        <rFont val="Tahoma"/>
        <family val="2"/>
      </rPr>
      <t>тр</t>
    </r>
    <r>
      <rPr>
        <sz val="10"/>
        <rFont val="Tahoma"/>
        <family val="2"/>
      </rPr>
      <t>), шт., до</t>
    </r>
  </si>
  <si>
    <t>Калькулятор нормативной численности рабочих по обслуживанию зданий, сооружений и ремонту оборудования</t>
  </si>
  <si>
    <t>Голубой цвет обозначает, что заполнение данных ячеек происходит автоматически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</si>
</sst>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B_info"/>
      <family val="1"/>
    </font>
    <font>
      <sz val="12"/>
      <color indexed="10"/>
      <name val="B_info"/>
      <family val="1"/>
    </font>
    <font>
      <sz val="6"/>
      <name val="B_info"/>
      <family val="1"/>
    </font>
    <font>
      <sz val="6"/>
      <color indexed="10"/>
      <name val="B_info"/>
      <family val="1"/>
    </font>
    <font>
      <b/>
      <sz val="12"/>
      <color indexed="10"/>
      <name val="B_info"/>
      <family val="1"/>
    </font>
    <font>
      <b/>
      <sz val="14"/>
      <color indexed="10"/>
      <name val="B_info"/>
      <family val="1"/>
    </font>
    <font>
      <sz val="10"/>
      <name val="Tahoma"/>
      <family val="2"/>
    </font>
    <font>
      <vertAlign val="subscript"/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43"/>
      <name val="Tahoma"/>
      <family val="2"/>
    </font>
    <font>
      <b/>
      <sz val="8"/>
      <color indexed="43"/>
      <name val="Tahoma"/>
      <family val="2"/>
    </font>
    <font>
      <b/>
      <sz val="12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8" borderId="0" applyNumberFormat="0" applyBorder="0" applyAlignment="0" applyProtection="0"/>
    <xf numFmtId="0" fontId="38" fillId="20" borderId="0" applyNumberFormat="0" applyBorder="0" applyAlignment="0" applyProtection="0"/>
    <xf numFmtId="0" fontId="1" fillId="14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16" borderId="0" applyNumberFormat="0" applyBorder="0" applyAlignment="0" applyProtection="0"/>
    <xf numFmtId="0" fontId="39" fillId="26" borderId="0" applyNumberFormat="0" applyBorder="0" applyAlignment="0" applyProtection="0"/>
    <xf numFmtId="0" fontId="2" fillId="18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41" borderId="0" xfId="0" applyFill="1" applyAlignment="1">
      <alignment/>
    </xf>
    <xf numFmtId="0" fontId="21" fillId="41" borderId="0" xfId="0" applyFont="1" applyFill="1" applyAlignment="1">
      <alignment/>
    </xf>
    <xf numFmtId="0" fontId="22" fillId="41" borderId="0" xfId="0" applyFont="1" applyFill="1" applyAlignment="1">
      <alignment/>
    </xf>
    <xf numFmtId="0" fontId="21" fillId="42" borderId="10" xfId="0" applyFont="1" applyFill="1" applyBorder="1" applyAlignment="1">
      <alignment/>
    </xf>
    <xf numFmtId="0" fontId="21" fillId="42" borderId="11" xfId="0" applyFont="1" applyFill="1" applyBorder="1" applyAlignment="1">
      <alignment/>
    </xf>
    <xf numFmtId="0" fontId="22" fillId="42" borderId="12" xfId="0" applyFont="1" applyFill="1" applyBorder="1" applyAlignment="1">
      <alignment/>
    </xf>
    <xf numFmtId="0" fontId="23" fillId="42" borderId="13" xfId="0" applyFont="1" applyFill="1" applyBorder="1" applyAlignment="1">
      <alignment/>
    </xf>
    <xf numFmtId="0" fontId="23" fillId="42" borderId="0" xfId="0" applyFont="1" applyFill="1" applyBorder="1" applyAlignment="1">
      <alignment/>
    </xf>
    <xf numFmtId="0" fontId="24" fillId="42" borderId="14" xfId="0" applyFont="1" applyFill="1" applyBorder="1" applyAlignment="1">
      <alignment/>
    </xf>
    <xf numFmtId="0" fontId="21" fillId="42" borderId="13" xfId="0" applyFont="1" applyFill="1" applyBorder="1" applyAlignment="1">
      <alignment/>
    </xf>
    <xf numFmtId="0" fontId="22" fillId="42" borderId="14" xfId="0" applyFont="1" applyFill="1" applyBorder="1" applyAlignment="1">
      <alignment/>
    </xf>
    <xf numFmtId="0" fontId="25" fillId="42" borderId="14" xfId="0" applyFont="1" applyFill="1" applyBorder="1" applyAlignment="1">
      <alignment horizontal="center" vertical="top" wrapText="1"/>
    </xf>
    <xf numFmtId="0" fontId="21" fillId="42" borderId="13" xfId="0" applyFont="1" applyFill="1" applyBorder="1" applyAlignment="1">
      <alignment vertical="center"/>
    </xf>
    <xf numFmtId="0" fontId="22" fillId="42" borderId="14" xfId="0" applyFont="1" applyFill="1" applyBorder="1" applyAlignment="1">
      <alignment vertical="center"/>
    </xf>
    <xf numFmtId="3" fontId="22" fillId="42" borderId="14" xfId="0" applyNumberFormat="1" applyFont="1" applyFill="1" applyBorder="1" applyAlignment="1">
      <alignment horizontal="center" vertical="center"/>
    </xf>
    <xf numFmtId="0" fontId="22" fillId="42" borderId="14" xfId="0" applyFont="1" applyFill="1" applyBorder="1" applyAlignment="1">
      <alignment horizontal="center" vertical="center"/>
    </xf>
    <xf numFmtId="4" fontId="22" fillId="42" borderId="14" xfId="0" applyNumberFormat="1" applyFont="1" applyFill="1" applyBorder="1" applyAlignment="1">
      <alignment horizontal="center" vertical="center"/>
    </xf>
    <xf numFmtId="0" fontId="26" fillId="42" borderId="14" xfId="0" applyFont="1" applyFill="1" applyBorder="1" applyAlignment="1">
      <alignment horizontal="center" vertical="top" wrapText="1"/>
    </xf>
    <xf numFmtId="0" fontId="21" fillId="42" borderId="15" xfId="0" applyFont="1" applyFill="1" applyBorder="1" applyAlignment="1">
      <alignment/>
    </xf>
    <xf numFmtId="0" fontId="21" fillId="42" borderId="16" xfId="0" applyFont="1" applyFill="1" applyBorder="1" applyAlignment="1">
      <alignment/>
    </xf>
    <xf numFmtId="0" fontId="22" fillId="42" borderId="17" xfId="0" applyFont="1" applyFill="1" applyBorder="1" applyAlignment="1">
      <alignment/>
    </xf>
    <xf numFmtId="0" fontId="27" fillId="42" borderId="18" xfId="0" applyFont="1" applyFill="1" applyBorder="1" applyAlignment="1">
      <alignment horizontal="left" vertical="top" wrapText="1"/>
    </xf>
    <xf numFmtId="0" fontId="27" fillId="42" borderId="0" xfId="0" applyFont="1" applyFill="1" applyBorder="1" applyAlignment="1">
      <alignment horizontal="left" vertical="top" wrapText="1"/>
    </xf>
    <xf numFmtId="0" fontId="30" fillId="42" borderId="0" xfId="0" applyFont="1" applyFill="1" applyBorder="1" applyAlignment="1">
      <alignment horizontal="center" vertical="top" wrapText="1"/>
    </xf>
    <xf numFmtId="0" fontId="27" fillId="42" borderId="0" xfId="0" applyFont="1" applyFill="1" applyBorder="1" applyAlignment="1">
      <alignment wrapText="1"/>
    </xf>
    <xf numFmtId="0" fontId="27" fillId="42" borderId="19" xfId="0" applyFont="1" applyFill="1" applyBorder="1" applyAlignment="1">
      <alignment wrapText="1"/>
    </xf>
    <xf numFmtId="0" fontId="27" fillId="42" borderId="20" xfId="0" applyFont="1" applyFill="1" applyBorder="1" applyAlignment="1">
      <alignment wrapText="1"/>
    </xf>
    <xf numFmtId="0" fontId="27" fillId="42" borderId="18" xfId="0" applyFont="1" applyFill="1" applyBorder="1" applyAlignment="1">
      <alignment wrapText="1"/>
    </xf>
    <xf numFmtId="0" fontId="27" fillId="42" borderId="21" xfId="0" applyFont="1" applyFill="1" applyBorder="1" applyAlignment="1">
      <alignment wrapText="1"/>
    </xf>
    <xf numFmtId="0" fontId="27" fillId="42" borderId="22" xfId="0" applyFont="1" applyFill="1" applyBorder="1" applyAlignment="1">
      <alignment wrapText="1"/>
    </xf>
    <xf numFmtId="4" fontId="30" fillId="42" borderId="23" xfId="0" applyNumberFormat="1" applyFont="1" applyFill="1" applyBorder="1" applyAlignment="1">
      <alignment horizontal="center" vertical="center" wrapText="1"/>
    </xf>
    <xf numFmtId="0" fontId="27" fillId="42" borderId="22" xfId="0" applyFont="1" applyFill="1" applyBorder="1" applyAlignment="1">
      <alignment horizontal="center" vertical="center" wrapText="1"/>
    </xf>
    <xf numFmtId="0" fontId="27" fillId="42" borderId="24" xfId="0" applyFont="1" applyFill="1" applyBorder="1" applyAlignment="1">
      <alignment wrapText="1"/>
    </xf>
    <xf numFmtId="0" fontId="27" fillId="42" borderId="25" xfId="0" applyFont="1" applyFill="1" applyBorder="1" applyAlignment="1">
      <alignment wrapText="1"/>
    </xf>
    <xf numFmtId="0" fontId="27" fillId="42" borderId="26" xfId="0" applyFont="1" applyFill="1" applyBorder="1" applyAlignment="1">
      <alignment/>
    </xf>
    <xf numFmtId="0" fontId="33" fillId="41" borderId="0" xfId="0" applyFont="1" applyFill="1" applyAlignment="1">
      <alignment/>
    </xf>
    <xf numFmtId="0" fontId="32" fillId="41" borderId="0" xfId="0" applyFont="1" applyFill="1" applyAlignment="1">
      <alignment/>
    </xf>
    <xf numFmtId="0" fontId="33" fillId="41" borderId="0" xfId="0" applyFont="1" applyFill="1" applyBorder="1" applyAlignment="1">
      <alignment horizontal="center" vertical="center" wrapText="1"/>
    </xf>
    <xf numFmtId="0" fontId="33" fillId="41" borderId="0" xfId="0" applyFont="1" applyFill="1" applyAlignment="1">
      <alignment vertical="center"/>
    </xf>
    <xf numFmtId="0" fontId="33" fillId="41" borderId="0" xfId="0" applyFont="1" applyFill="1" applyAlignment="1">
      <alignment horizontal="center" vertical="center" wrapText="1"/>
    </xf>
    <xf numFmtId="0" fontId="33" fillId="41" borderId="0" xfId="0" applyFont="1" applyFill="1" applyBorder="1" applyAlignment="1">
      <alignment/>
    </xf>
    <xf numFmtId="0" fontId="33" fillId="41" borderId="0" xfId="0" applyFont="1" applyFill="1" applyBorder="1" applyAlignment="1">
      <alignment vertical="center"/>
    </xf>
    <xf numFmtId="4" fontId="27" fillId="10" borderId="27" xfId="0" applyNumberFormat="1" applyFont="1" applyFill="1" applyBorder="1" applyAlignment="1">
      <alignment horizontal="center" vertical="center" wrapText="1"/>
    </xf>
    <xf numFmtId="3" fontId="27" fillId="42" borderId="27" xfId="0" applyNumberFormat="1" applyFont="1" applyFill="1" applyBorder="1" applyAlignment="1">
      <alignment horizontal="center" vertical="center" wrapText="1"/>
    </xf>
    <xf numFmtId="3" fontId="27" fillId="10" borderId="27" xfId="0" applyNumberFormat="1" applyFont="1" applyFill="1" applyBorder="1" applyAlignment="1">
      <alignment horizontal="center" vertical="center" wrapText="1"/>
    </xf>
    <xf numFmtId="164" fontId="27" fillId="42" borderId="27" xfId="0" applyNumberFormat="1" applyFont="1" applyFill="1" applyBorder="1" applyAlignment="1">
      <alignment horizontal="center" vertical="center" wrapText="1"/>
    </xf>
    <xf numFmtId="164" fontId="27" fillId="10" borderId="27" xfId="0" applyNumberFormat="1" applyFont="1" applyFill="1" applyBorder="1" applyAlignment="1">
      <alignment horizontal="center" vertical="center" wrapText="1"/>
    </xf>
    <xf numFmtId="165" fontId="27" fillId="42" borderId="27" xfId="0" applyNumberFormat="1" applyFont="1" applyFill="1" applyBorder="1" applyAlignment="1">
      <alignment horizontal="center" vertical="center" wrapText="1"/>
    </xf>
    <xf numFmtId="2" fontId="27" fillId="10" borderId="27" xfId="0" applyNumberFormat="1" applyFont="1" applyFill="1" applyBorder="1" applyAlignment="1">
      <alignment horizontal="center" vertical="center" wrapText="1"/>
    </xf>
    <xf numFmtId="0" fontId="34" fillId="41" borderId="0" xfId="0" applyFont="1" applyFill="1" applyAlignment="1">
      <alignment/>
    </xf>
    <xf numFmtId="2" fontId="34" fillId="41" borderId="0" xfId="0" applyNumberFormat="1" applyFont="1" applyFill="1" applyAlignment="1">
      <alignment horizontal="center" vertical="center"/>
    </xf>
    <xf numFmtId="0" fontId="34" fillId="41" borderId="0" xfId="0" applyFont="1" applyFill="1" applyAlignment="1">
      <alignment vertical="center"/>
    </xf>
    <xf numFmtId="3" fontId="34" fillId="41" borderId="0" xfId="0" applyNumberFormat="1" applyFont="1" applyFill="1" applyAlignment="1">
      <alignment horizontal="center" vertical="center"/>
    </xf>
    <xf numFmtId="0" fontId="34" fillId="41" borderId="0" xfId="0" applyFont="1" applyFill="1" applyAlignment="1">
      <alignment horizontal="center" vertical="center"/>
    </xf>
    <xf numFmtId="0" fontId="34" fillId="41" borderId="0" xfId="0" applyFont="1" applyFill="1" applyAlignment="1">
      <alignment horizontal="center" vertical="center" wrapText="1"/>
    </xf>
    <xf numFmtId="4" fontId="34" fillId="41" borderId="0" xfId="0" applyNumberFormat="1" applyFont="1" applyFill="1" applyAlignment="1">
      <alignment horizontal="center" vertical="center"/>
    </xf>
    <xf numFmtId="0" fontId="35" fillId="41" borderId="0" xfId="0" applyFont="1" applyFill="1" applyBorder="1" applyAlignment="1">
      <alignment horizontal="center" vertical="top" wrapText="1"/>
    </xf>
    <xf numFmtId="0" fontId="34" fillId="41" borderId="0" xfId="0" applyFont="1" applyFill="1" applyAlignment="1">
      <alignment horizontal="center" vertical="top" wrapText="1"/>
    </xf>
    <xf numFmtId="164" fontId="34" fillId="41" borderId="0" xfId="0" applyNumberFormat="1" applyFont="1" applyFill="1" applyBorder="1" applyAlignment="1">
      <alignment horizontal="center" vertical="center"/>
    </xf>
    <xf numFmtId="3" fontId="34" fillId="41" borderId="0" xfId="0" applyNumberFormat="1" applyFont="1" applyFill="1" applyBorder="1" applyAlignment="1">
      <alignment horizontal="center" vertical="center"/>
    </xf>
    <xf numFmtId="0" fontId="34" fillId="41" borderId="0" xfId="0" applyFont="1" applyFill="1" applyBorder="1" applyAlignment="1">
      <alignment/>
    </xf>
    <xf numFmtId="0" fontId="34" fillId="41" borderId="0" xfId="0" applyFont="1" applyFill="1" applyBorder="1" applyAlignment="1">
      <alignment horizontal="center" vertical="center"/>
    </xf>
    <xf numFmtId="2" fontId="34" fillId="41" borderId="0" xfId="0" applyNumberFormat="1" applyFont="1" applyFill="1" applyBorder="1" applyAlignment="1">
      <alignment/>
    </xf>
    <xf numFmtId="0" fontId="34" fillId="41" borderId="0" xfId="0" applyFont="1" applyFill="1" applyBorder="1" applyAlignment="1">
      <alignment horizontal="center" vertical="center" wrapText="1"/>
    </xf>
    <xf numFmtId="164" fontId="34" fillId="41" borderId="0" xfId="0" applyNumberFormat="1" applyFont="1" applyFill="1" applyBorder="1" applyAlignment="1">
      <alignment horizontal="center" vertical="center" wrapText="1"/>
    </xf>
    <xf numFmtId="1" fontId="34" fillId="41" borderId="0" xfId="0" applyNumberFormat="1" applyFont="1" applyFill="1" applyBorder="1" applyAlignment="1">
      <alignment horizontal="center" vertical="center" wrapText="1"/>
    </xf>
    <xf numFmtId="164" fontId="35" fillId="41" borderId="0" xfId="0" applyNumberFormat="1" applyFont="1" applyFill="1" applyBorder="1" applyAlignment="1">
      <alignment horizontal="center" vertical="center" wrapText="1"/>
    </xf>
    <xf numFmtId="3" fontId="35" fillId="41" borderId="0" xfId="0" applyNumberFormat="1" applyFont="1" applyFill="1" applyBorder="1" applyAlignment="1">
      <alignment horizontal="center" vertical="center" wrapText="1"/>
    </xf>
    <xf numFmtId="0" fontId="34" fillId="41" borderId="0" xfId="0" applyFont="1" applyFill="1" applyBorder="1" applyAlignment="1">
      <alignment horizontal="center" vertical="top"/>
    </xf>
    <xf numFmtId="1" fontId="34" fillId="41" borderId="0" xfId="0" applyNumberFormat="1" applyFont="1" applyFill="1" applyBorder="1" applyAlignment="1">
      <alignment/>
    </xf>
    <xf numFmtId="0" fontId="34" fillId="41" borderId="0" xfId="0" applyFont="1" applyFill="1" applyBorder="1" applyAlignment="1">
      <alignment vertical="center"/>
    </xf>
    <xf numFmtId="3" fontId="34" fillId="41" borderId="0" xfId="0" applyNumberFormat="1" applyFont="1" applyFill="1" applyBorder="1" applyAlignment="1">
      <alignment/>
    </xf>
    <xf numFmtId="4" fontId="34" fillId="41" borderId="0" xfId="0" applyNumberFormat="1" applyFont="1" applyFill="1" applyBorder="1" applyAlignment="1">
      <alignment horizontal="center" vertical="center" wrapText="1"/>
    </xf>
    <xf numFmtId="3" fontId="34" fillId="41" borderId="0" xfId="0" applyNumberFormat="1" applyFont="1" applyFill="1" applyBorder="1" applyAlignment="1">
      <alignment horizontal="center" vertical="center" wrapText="1"/>
    </xf>
    <xf numFmtId="0" fontId="30" fillId="42" borderId="18" xfId="0" applyFont="1" applyFill="1" applyBorder="1" applyAlignment="1">
      <alignment horizontal="center" vertical="top" wrapText="1"/>
    </xf>
    <xf numFmtId="0" fontId="30" fillId="42" borderId="21" xfId="0" applyFont="1" applyFill="1" applyBorder="1" applyAlignment="1">
      <alignment horizontal="center" vertical="top" wrapText="1"/>
    </xf>
    <xf numFmtId="0" fontId="27" fillId="42" borderId="28" xfId="0" applyFont="1" applyFill="1" applyBorder="1" applyAlignment="1">
      <alignment vertical="center" wrapText="1"/>
    </xf>
    <xf numFmtId="0" fontId="27" fillId="42" borderId="29" xfId="0" applyFont="1" applyFill="1" applyBorder="1" applyAlignment="1">
      <alignment vertical="center" wrapText="1"/>
    </xf>
    <xf numFmtId="0" fontId="27" fillId="42" borderId="30" xfId="0" applyFont="1" applyFill="1" applyBorder="1" applyAlignment="1">
      <alignment/>
    </xf>
    <xf numFmtId="0" fontId="27" fillId="42" borderId="28" xfId="0" applyFont="1" applyFill="1" applyBorder="1" applyAlignment="1">
      <alignment wrapText="1"/>
    </xf>
    <xf numFmtId="0" fontId="27" fillId="42" borderId="29" xfId="0" applyFont="1" applyFill="1" applyBorder="1" applyAlignment="1">
      <alignment wrapText="1"/>
    </xf>
    <xf numFmtId="0" fontId="27" fillId="42" borderId="31" xfId="0" applyFont="1" applyFill="1" applyBorder="1" applyAlignment="1">
      <alignment vertical="center" wrapText="1"/>
    </xf>
    <xf numFmtId="0" fontId="27" fillId="42" borderId="32" xfId="0" applyFont="1" applyFill="1" applyBorder="1" applyAlignment="1">
      <alignment vertical="center" wrapText="1"/>
    </xf>
    <xf numFmtId="0" fontId="36" fillId="41" borderId="0" xfId="0" applyFont="1" applyFill="1" applyAlignment="1">
      <alignment/>
    </xf>
    <xf numFmtId="4" fontId="27" fillId="42" borderId="27" xfId="0" applyNumberFormat="1" applyFont="1" applyFill="1" applyBorder="1" applyAlignment="1">
      <alignment horizontal="center" vertical="center" wrapText="1"/>
    </xf>
    <xf numFmtId="0" fontId="27" fillId="42" borderId="33" xfId="0" applyFont="1" applyFill="1" applyBorder="1" applyAlignment="1">
      <alignment horizontal="left" vertical="top" wrapText="1"/>
    </xf>
    <xf numFmtId="0" fontId="27" fillId="42" borderId="28" xfId="0" applyFont="1" applyFill="1" applyBorder="1" applyAlignment="1">
      <alignment horizontal="left" vertical="top" wrapText="1"/>
    </xf>
    <xf numFmtId="0" fontId="27" fillId="42" borderId="28" xfId="0" applyFont="1" applyFill="1" applyBorder="1" applyAlignment="1">
      <alignment horizontal="left" vertical="center" wrapText="1"/>
    </xf>
    <xf numFmtId="0" fontId="27" fillId="42" borderId="29" xfId="0" applyFont="1" applyFill="1" applyBorder="1" applyAlignment="1">
      <alignment horizontal="left" vertical="center" wrapText="1"/>
    </xf>
    <xf numFmtId="0" fontId="27" fillId="42" borderId="30" xfId="0" applyFont="1" applyFill="1" applyBorder="1" applyAlignment="1">
      <alignment wrapText="1"/>
    </xf>
    <xf numFmtId="0" fontId="27" fillId="42" borderId="25" xfId="0" applyFont="1" applyFill="1" applyBorder="1" applyAlignment="1">
      <alignment wrapText="1"/>
    </xf>
    <xf numFmtId="0" fontId="27" fillId="10" borderId="34" xfId="0" applyFont="1" applyFill="1" applyBorder="1" applyAlignment="1">
      <alignment horizontal="center" vertical="center" wrapText="1"/>
    </xf>
    <xf numFmtId="0" fontId="27" fillId="10" borderId="31" xfId="0" applyFont="1" applyFill="1" applyBorder="1" applyAlignment="1">
      <alignment horizontal="center" vertical="center" wrapText="1"/>
    </xf>
    <xf numFmtId="0" fontId="27" fillId="42" borderId="35" xfId="0" applyFont="1" applyFill="1" applyBorder="1" applyAlignment="1">
      <alignment horizontal="left" vertical="center" wrapText="1"/>
    </xf>
    <xf numFmtId="0" fontId="27" fillId="42" borderId="36" xfId="0" applyFont="1" applyFill="1" applyBorder="1" applyAlignment="1">
      <alignment horizontal="left" vertical="center" wrapText="1"/>
    </xf>
    <xf numFmtId="0" fontId="27" fillId="10" borderId="36" xfId="0" applyFont="1" applyFill="1" applyBorder="1" applyAlignment="1">
      <alignment horizontal="center" vertical="center" wrapText="1"/>
    </xf>
    <xf numFmtId="0" fontId="27" fillId="10" borderId="32" xfId="0" applyFont="1" applyFill="1" applyBorder="1" applyAlignment="1">
      <alignment horizontal="center" vertical="center" wrapText="1"/>
    </xf>
    <xf numFmtId="0" fontId="27" fillId="42" borderId="33" xfId="0" applyFont="1" applyFill="1" applyBorder="1" applyAlignment="1">
      <alignment horizontal="left" vertical="center" wrapText="1"/>
    </xf>
    <xf numFmtId="0" fontId="27" fillId="42" borderId="32" xfId="0" applyFont="1" applyFill="1" applyBorder="1" applyAlignment="1">
      <alignment horizontal="left" vertical="center" wrapText="1"/>
    </xf>
    <xf numFmtId="0" fontId="27" fillId="42" borderId="18" xfId="0" applyFont="1" applyFill="1" applyBorder="1" applyAlignment="1">
      <alignment horizontal="left" vertical="top" wrapText="1"/>
    </xf>
    <xf numFmtId="0" fontId="27" fillId="42" borderId="0" xfId="0" applyFont="1" applyFill="1" applyBorder="1" applyAlignment="1">
      <alignment horizontal="left" vertical="top" wrapText="1"/>
    </xf>
    <xf numFmtId="0" fontId="27" fillId="42" borderId="37" xfId="0" applyFont="1" applyFill="1" applyBorder="1" applyAlignment="1">
      <alignment horizontal="left" vertical="center" wrapText="1"/>
    </xf>
    <xf numFmtId="0" fontId="27" fillId="42" borderId="34" xfId="0" applyFont="1" applyFill="1" applyBorder="1" applyAlignment="1">
      <alignment horizontal="left" vertical="center" wrapText="1"/>
    </xf>
    <xf numFmtId="0" fontId="27" fillId="42" borderId="30" xfId="0" applyFont="1" applyFill="1" applyBorder="1" applyAlignment="1">
      <alignment horizontal="left" vertical="top" wrapText="1"/>
    </xf>
    <xf numFmtId="0" fontId="27" fillId="42" borderId="25" xfId="0" applyFont="1" applyFill="1" applyBorder="1" applyAlignment="1">
      <alignment horizontal="left" vertical="top" wrapText="1"/>
    </xf>
    <xf numFmtId="0" fontId="27" fillId="42" borderId="37" xfId="0" applyFont="1" applyFill="1" applyBorder="1" applyAlignment="1">
      <alignment horizontal="left" vertical="top" wrapText="1"/>
    </xf>
    <xf numFmtId="0" fontId="27" fillId="42" borderId="34" xfId="0" applyFont="1" applyFill="1" applyBorder="1" applyAlignment="1">
      <alignment horizontal="left" vertical="top" wrapText="1"/>
    </xf>
    <xf numFmtId="0" fontId="27" fillId="42" borderId="35" xfId="0" applyFont="1" applyFill="1" applyBorder="1" applyAlignment="1">
      <alignment horizontal="left" vertical="top" wrapText="1"/>
    </xf>
    <xf numFmtId="0" fontId="27" fillId="42" borderId="36" xfId="0" applyFont="1" applyFill="1" applyBorder="1" applyAlignment="1">
      <alignment horizontal="left" vertical="top" wrapText="1"/>
    </xf>
    <xf numFmtId="0" fontId="30" fillId="42" borderId="18" xfId="0" applyFont="1" applyFill="1" applyBorder="1" applyAlignment="1">
      <alignment horizontal="center" vertical="top" wrapText="1"/>
    </xf>
    <xf numFmtId="0" fontId="30" fillId="42" borderId="0" xfId="0" applyFont="1" applyFill="1" applyBorder="1" applyAlignment="1">
      <alignment horizontal="center" vertical="top" wrapText="1"/>
    </xf>
    <xf numFmtId="0" fontId="30" fillId="42" borderId="21" xfId="0" applyFont="1" applyFill="1" applyBorder="1" applyAlignment="1">
      <alignment horizontal="center" vertical="top" wrapText="1"/>
    </xf>
    <xf numFmtId="0" fontId="27" fillId="42" borderId="30" xfId="0" applyFont="1" applyFill="1" applyBorder="1" applyAlignment="1">
      <alignment vertical="center" wrapText="1"/>
    </xf>
    <xf numFmtId="0" fontId="27" fillId="42" borderId="25" xfId="0" applyFont="1" applyFill="1" applyBorder="1" applyAlignment="1">
      <alignment vertical="center" wrapText="1"/>
    </xf>
    <xf numFmtId="0" fontId="27" fillId="42" borderId="31" xfId="0" applyFont="1" applyFill="1" applyBorder="1" applyAlignment="1">
      <alignment horizontal="left" vertical="center" wrapText="1"/>
    </xf>
    <xf numFmtId="0" fontId="27" fillId="42" borderId="32" xfId="0" applyFont="1" applyFill="1" applyBorder="1" applyAlignment="1">
      <alignment horizontal="left" vertical="top" wrapText="1"/>
    </xf>
    <xf numFmtId="0" fontId="27" fillId="42" borderId="31" xfId="0" applyFont="1" applyFill="1" applyBorder="1" applyAlignment="1">
      <alignment horizontal="left" vertical="top" wrapText="1"/>
    </xf>
    <xf numFmtId="49" fontId="27" fillId="10" borderId="30" xfId="0" applyNumberFormat="1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center" vertical="center" wrapText="1"/>
    </xf>
    <xf numFmtId="0" fontId="27" fillId="42" borderId="39" xfId="0" applyFont="1" applyFill="1" applyBorder="1" applyAlignment="1">
      <alignment horizontal="left" vertical="top" wrapText="1"/>
    </xf>
    <xf numFmtId="0" fontId="27" fillId="42" borderId="40" xfId="0" applyFont="1" applyFill="1" applyBorder="1" applyAlignment="1">
      <alignment horizontal="left" vertical="top" wrapText="1"/>
    </xf>
    <xf numFmtId="0" fontId="27" fillId="42" borderId="41" xfId="0" applyFont="1" applyFill="1" applyBorder="1" applyAlignment="1">
      <alignment horizontal="left" vertical="top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24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2.75390625" style="1" customWidth="1"/>
    <col min="3" max="12" width="9.125" style="1" customWidth="1"/>
    <col min="13" max="13" width="2.75390625" style="1" customWidth="1"/>
    <col min="14" max="14" width="0" style="50" hidden="1" customWidth="1"/>
    <col min="15" max="43" width="0" style="61" hidden="1" customWidth="1"/>
    <col min="44" max="51" width="0" style="37" hidden="1" customWidth="1"/>
    <col min="52" max="60" width="0" style="1" hidden="1" customWidth="1"/>
    <col min="61" max="184" width="2.75390625" style="1" customWidth="1"/>
    <col min="185" max="16384" width="9.125" style="1" customWidth="1"/>
  </cols>
  <sheetData>
    <row r="1" spans="2:48" ht="15" customHeight="1" thickBot="1">
      <c r="B1" s="84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O1" s="59"/>
      <c r="P1" s="60"/>
      <c r="W1" s="62"/>
      <c r="X1" s="62"/>
      <c r="Y1" s="62"/>
      <c r="Z1" s="62"/>
      <c r="AB1" s="62"/>
      <c r="AR1" s="36"/>
      <c r="AS1" s="36"/>
      <c r="AT1" s="36"/>
      <c r="AU1" s="36"/>
      <c r="AV1" s="36"/>
    </row>
    <row r="2" spans="2:48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O2" s="59"/>
      <c r="P2" s="60"/>
      <c r="W2" s="62"/>
      <c r="X2" s="62"/>
      <c r="Y2" s="62"/>
      <c r="Z2" s="62"/>
      <c r="AB2" s="62"/>
      <c r="AR2" s="36"/>
      <c r="AS2" s="36"/>
      <c r="AT2" s="36"/>
      <c r="AU2" s="36"/>
      <c r="AV2" s="36"/>
    </row>
    <row r="3" spans="2:48" ht="12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O3" s="59"/>
      <c r="P3" s="60"/>
      <c r="W3" s="62"/>
      <c r="X3" s="62"/>
      <c r="Y3" s="62"/>
      <c r="Z3" s="62"/>
      <c r="AB3" s="62"/>
      <c r="AR3" s="36"/>
      <c r="AS3" s="36"/>
      <c r="AT3" s="36"/>
      <c r="AU3" s="36"/>
      <c r="AV3" s="36"/>
    </row>
    <row r="4" spans="2:48" ht="25.5" customHeight="1">
      <c r="B4" s="10"/>
      <c r="C4" s="111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"/>
      <c r="O4" s="59"/>
      <c r="P4" s="60"/>
      <c r="W4" s="62"/>
      <c r="X4" s="62"/>
      <c r="Y4" s="62"/>
      <c r="Z4" s="62"/>
      <c r="AB4" s="62"/>
      <c r="AR4" s="36"/>
      <c r="AS4" s="36"/>
      <c r="AT4" s="36"/>
      <c r="AU4" s="36"/>
      <c r="AV4" s="36"/>
    </row>
    <row r="5" spans="2:48" ht="12" customHeight="1">
      <c r="B5" s="10"/>
      <c r="C5" s="25"/>
      <c r="D5" s="25"/>
      <c r="E5" s="25"/>
      <c r="F5" s="25"/>
      <c r="G5" s="25"/>
      <c r="H5" s="25"/>
      <c r="I5" s="25"/>
      <c r="J5" s="25"/>
      <c r="K5" s="25"/>
      <c r="L5" s="25"/>
      <c r="M5" s="11"/>
      <c r="O5" s="59" t="s">
        <v>0</v>
      </c>
      <c r="P5" s="60"/>
      <c r="W5" s="62"/>
      <c r="X5" s="62"/>
      <c r="Y5" s="62"/>
      <c r="Z5" s="62"/>
      <c r="AB5" s="62"/>
      <c r="AR5" s="36"/>
      <c r="AS5" s="36"/>
      <c r="AT5" s="36"/>
      <c r="AU5" s="36"/>
      <c r="AV5" s="36"/>
    </row>
    <row r="6" spans="2:48" ht="15">
      <c r="B6" s="10"/>
      <c r="C6" s="106" t="s">
        <v>10</v>
      </c>
      <c r="D6" s="117"/>
      <c r="E6" s="118"/>
      <c r="F6" s="119"/>
      <c r="G6" s="26"/>
      <c r="H6" s="26"/>
      <c r="I6" s="26"/>
      <c r="J6" s="26"/>
      <c r="K6" s="26"/>
      <c r="L6" s="27"/>
      <c r="M6" s="11"/>
      <c r="O6" s="61" t="s">
        <v>11</v>
      </c>
      <c r="P6" s="60"/>
      <c r="W6" s="62"/>
      <c r="X6" s="62"/>
      <c r="Y6" s="62"/>
      <c r="Z6" s="62"/>
      <c r="AB6" s="62"/>
      <c r="AR6" s="36"/>
      <c r="AS6" s="36"/>
      <c r="AT6" s="36"/>
      <c r="AU6" s="36"/>
      <c r="AV6" s="36"/>
    </row>
    <row r="7" spans="2:48" ht="3.75" customHeight="1">
      <c r="B7" s="10"/>
      <c r="C7" s="28"/>
      <c r="D7" s="25"/>
      <c r="E7" s="25"/>
      <c r="F7" s="25"/>
      <c r="G7" s="25"/>
      <c r="H7" s="25"/>
      <c r="I7" s="25"/>
      <c r="J7" s="25"/>
      <c r="K7" s="25"/>
      <c r="L7" s="29"/>
      <c r="M7" s="11"/>
      <c r="O7" s="61" t="s">
        <v>12</v>
      </c>
      <c r="P7" s="60"/>
      <c r="W7" s="62"/>
      <c r="X7" s="62"/>
      <c r="Y7" s="62"/>
      <c r="Z7" s="62"/>
      <c r="AB7" s="62"/>
      <c r="AR7" s="36"/>
      <c r="AS7" s="36"/>
      <c r="AT7" s="36"/>
      <c r="AU7" s="36"/>
      <c r="AV7" s="36"/>
    </row>
    <row r="8" spans="2:48" ht="15">
      <c r="B8" s="10"/>
      <c r="C8" s="120" t="s">
        <v>13</v>
      </c>
      <c r="D8" s="121"/>
      <c r="E8" s="122"/>
      <c r="F8" s="85"/>
      <c r="G8" s="25"/>
      <c r="H8" s="25"/>
      <c r="I8" s="25"/>
      <c r="J8" s="25"/>
      <c r="K8" s="25"/>
      <c r="L8" s="29"/>
      <c r="M8" s="11"/>
      <c r="O8" s="59"/>
      <c r="P8" s="60"/>
      <c r="W8" s="62"/>
      <c r="X8" s="62"/>
      <c r="Y8" s="62"/>
      <c r="Z8" s="62"/>
      <c r="AB8" s="62"/>
      <c r="AR8" s="36"/>
      <c r="AS8" s="36"/>
      <c r="AT8" s="36"/>
      <c r="AU8" s="36"/>
      <c r="AV8" s="36"/>
    </row>
    <row r="9" spans="2:48" ht="3.75" customHeight="1" thickBot="1">
      <c r="B9" s="10"/>
      <c r="C9" s="28"/>
      <c r="D9" s="25"/>
      <c r="E9" s="25"/>
      <c r="F9" s="25"/>
      <c r="G9" s="25"/>
      <c r="H9" s="25"/>
      <c r="I9" s="25"/>
      <c r="J9" s="25"/>
      <c r="K9" s="25"/>
      <c r="L9" s="29"/>
      <c r="M9" s="11"/>
      <c r="O9" s="59"/>
      <c r="P9" s="60"/>
      <c r="W9" s="62"/>
      <c r="X9" s="62"/>
      <c r="Y9" s="62"/>
      <c r="Z9" s="62"/>
      <c r="AB9" s="62"/>
      <c r="AR9" s="36"/>
      <c r="AS9" s="36"/>
      <c r="AT9" s="36"/>
      <c r="AU9" s="36"/>
      <c r="AV9" s="36"/>
    </row>
    <row r="10" spans="2:48" ht="15" customHeight="1">
      <c r="B10" s="10"/>
      <c r="C10" s="35" t="s">
        <v>14</v>
      </c>
      <c r="D10" s="30"/>
      <c r="E10" s="30"/>
      <c r="F10" s="30"/>
      <c r="G10" s="30"/>
      <c r="H10" s="31">
        <f>IF(E6="0,5; 1,0",(IF(P10&lt;=0.25,O10,0)+IF(AND(P10&lt;=0.75,P10&gt;0.25),(O10+0.5),0)+IF(P10&gt;0.75,(O10+1),0)),0)+IF(E6="0,25; 0,5; 0,75; 1,0",(IF(P10&lt;=0.12,O10,0)+IF(AND(P10&lt;=0.37,P10&gt;0.12),(O10+0.25),0)+IF(AND(P10&lt;=0.62,P10&gt;0.37),(O10+0.5),0)+IF(AND(P10&lt;=0.87,P10&gt;0.62),(O10+0.75),0)+IF(P10&gt;0.87,(O10+1),0)),0)</f>
        <v>0</v>
      </c>
      <c r="I10" s="32"/>
      <c r="J10" s="30"/>
      <c r="K10" s="30"/>
      <c r="L10" s="33"/>
      <c r="M10" s="11"/>
      <c r="N10" s="51">
        <f>($L$30+$L$48+$L$66+$L$84+$L$102)</f>
        <v>0</v>
      </c>
      <c r="O10" s="63">
        <f>INT($N$10)</f>
        <v>0</v>
      </c>
      <c r="P10" s="63">
        <f>$N$10-$O$10</f>
        <v>0</v>
      </c>
      <c r="W10" s="62"/>
      <c r="X10" s="62"/>
      <c r="Y10" s="62"/>
      <c r="Z10" s="62"/>
      <c r="AB10" s="62"/>
      <c r="AR10" s="36"/>
      <c r="AS10" s="36"/>
      <c r="AT10" s="36"/>
      <c r="AU10" s="36"/>
      <c r="AV10" s="36"/>
    </row>
    <row r="11" spans="2:48" ht="7.5" customHeight="1" hidden="1">
      <c r="B11" s="10"/>
      <c r="C11" s="28"/>
      <c r="D11" s="25"/>
      <c r="E11" s="25"/>
      <c r="F11" s="25"/>
      <c r="G11" s="25"/>
      <c r="H11" s="25"/>
      <c r="I11" s="25"/>
      <c r="J11" s="25"/>
      <c r="K11" s="25"/>
      <c r="L11" s="29"/>
      <c r="M11" s="11"/>
      <c r="O11" s="59"/>
      <c r="P11" s="60"/>
      <c r="W11" s="62"/>
      <c r="X11" s="62"/>
      <c r="Y11" s="62"/>
      <c r="Z11" s="62"/>
      <c r="AB11" s="62"/>
      <c r="AR11" s="36"/>
      <c r="AS11" s="36"/>
      <c r="AT11" s="36"/>
      <c r="AU11" s="36"/>
      <c r="AV11" s="36"/>
    </row>
    <row r="12" spans="2:48" ht="7.5" customHeight="1" hidden="1">
      <c r="B12" s="10"/>
      <c r="C12" s="28"/>
      <c r="D12" s="25"/>
      <c r="E12" s="25"/>
      <c r="F12" s="25"/>
      <c r="G12" s="25"/>
      <c r="H12" s="25"/>
      <c r="I12" s="25"/>
      <c r="J12" s="25"/>
      <c r="K12" s="25"/>
      <c r="L12" s="29"/>
      <c r="M12" s="11"/>
      <c r="O12" s="59"/>
      <c r="P12" s="60"/>
      <c r="U12" s="64" t="s">
        <v>0</v>
      </c>
      <c r="V12" s="65">
        <v>0.5</v>
      </c>
      <c r="W12" s="65">
        <v>1</v>
      </c>
      <c r="X12" s="65">
        <v>4</v>
      </c>
      <c r="Y12" s="65">
        <v>8</v>
      </c>
      <c r="Z12" s="65">
        <v>12</v>
      </c>
      <c r="AB12" s="62"/>
      <c r="AR12" s="36"/>
      <c r="AS12" s="36"/>
      <c r="AT12" s="36"/>
      <c r="AU12" s="36"/>
      <c r="AV12" s="36"/>
    </row>
    <row r="13" spans="2:48" ht="7.5" customHeight="1">
      <c r="B13" s="10"/>
      <c r="C13" s="28"/>
      <c r="D13" s="25"/>
      <c r="E13" s="25"/>
      <c r="F13" s="25"/>
      <c r="G13" s="25"/>
      <c r="H13" s="25"/>
      <c r="I13" s="25"/>
      <c r="J13" s="25"/>
      <c r="K13" s="25"/>
      <c r="L13" s="29"/>
      <c r="M13" s="11"/>
      <c r="O13" s="59"/>
      <c r="P13" s="60"/>
      <c r="U13" s="64" t="s">
        <v>0</v>
      </c>
      <c r="V13" s="66">
        <v>20</v>
      </c>
      <c r="W13" s="66">
        <v>50</v>
      </c>
      <c r="X13" s="66">
        <v>100</v>
      </c>
      <c r="Y13" s="66">
        <v>150</v>
      </c>
      <c r="Z13" s="66">
        <v>200</v>
      </c>
      <c r="AA13" s="66">
        <v>300</v>
      </c>
      <c r="AB13" s="66">
        <v>400</v>
      </c>
      <c r="AC13" s="66">
        <v>500</v>
      </c>
      <c r="AD13" s="66">
        <v>600</v>
      </c>
      <c r="AE13" s="66">
        <v>800</v>
      </c>
      <c r="AF13" s="66">
        <v>1200</v>
      </c>
      <c r="AG13" s="66">
        <v>1800</v>
      </c>
      <c r="AR13" s="36"/>
      <c r="AS13" s="36"/>
      <c r="AT13" s="36"/>
      <c r="AU13" s="36"/>
      <c r="AV13" s="36"/>
    </row>
    <row r="14" spans="2:48" ht="12" customHeight="1">
      <c r="B14" s="10"/>
      <c r="C14" s="110" t="s">
        <v>2</v>
      </c>
      <c r="D14" s="111"/>
      <c r="E14" s="111"/>
      <c r="F14" s="111"/>
      <c r="G14" s="111"/>
      <c r="H14" s="111"/>
      <c r="I14" s="111"/>
      <c r="J14" s="111"/>
      <c r="K14" s="111"/>
      <c r="L14" s="112"/>
      <c r="M14" s="12"/>
      <c r="O14" s="67"/>
      <c r="P14" s="68"/>
      <c r="S14" s="69"/>
      <c r="T14" s="69"/>
      <c r="U14" s="64" t="s">
        <v>0</v>
      </c>
      <c r="V14" s="66">
        <v>3</v>
      </c>
      <c r="W14" s="66">
        <v>6</v>
      </c>
      <c r="X14" s="66">
        <v>10</v>
      </c>
      <c r="Y14" s="66">
        <v>20</v>
      </c>
      <c r="Z14" s="66">
        <v>40</v>
      </c>
      <c r="AA14" s="66">
        <v>60</v>
      </c>
      <c r="AB14" s="66">
        <v>100</v>
      </c>
      <c r="AC14" s="66">
        <v>150</v>
      </c>
      <c r="AD14" s="66">
        <v>200</v>
      </c>
      <c r="AE14" s="66">
        <v>300</v>
      </c>
      <c r="AF14" s="66">
        <v>450</v>
      </c>
      <c r="AR14" s="36"/>
      <c r="AS14" s="36"/>
      <c r="AT14" s="36"/>
      <c r="AU14" s="36"/>
      <c r="AV14" s="36"/>
    </row>
    <row r="15" spans="2:48" ht="7.5" customHeight="1">
      <c r="B15" s="10"/>
      <c r="C15" s="28"/>
      <c r="D15" s="25"/>
      <c r="E15" s="25"/>
      <c r="F15" s="25"/>
      <c r="G15" s="25"/>
      <c r="H15" s="25"/>
      <c r="I15" s="25"/>
      <c r="J15" s="25"/>
      <c r="K15" s="25"/>
      <c r="L15" s="29"/>
      <c r="M15" s="11"/>
      <c r="O15" s="59"/>
      <c r="P15" s="60"/>
      <c r="T15" s="64"/>
      <c r="U15" s="64" t="s">
        <v>0</v>
      </c>
      <c r="V15" s="66">
        <v>100</v>
      </c>
      <c r="W15" s="66">
        <v>500</v>
      </c>
      <c r="X15" s="66">
        <v>1000</v>
      </c>
      <c r="Y15" s="66">
        <v>1500</v>
      </c>
      <c r="Z15" s="66">
        <v>2000</v>
      </c>
      <c r="AA15" s="66">
        <v>2500</v>
      </c>
      <c r="AB15" s="66">
        <v>3000</v>
      </c>
      <c r="AC15" s="70"/>
      <c r="AD15" s="70"/>
      <c r="AE15" s="70"/>
      <c r="AF15" s="70"/>
      <c r="AR15" s="36"/>
      <c r="AS15" s="36"/>
      <c r="AT15" s="36"/>
      <c r="AU15" s="36"/>
      <c r="AV15" s="36"/>
    </row>
    <row r="16" spans="2:48" ht="15">
      <c r="B16" s="13"/>
      <c r="C16" s="102" t="s">
        <v>16</v>
      </c>
      <c r="D16" s="103"/>
      <c r="E16" s="103"/>
      <c r="F16" s="103"/>
      <c r="G16" s="103"/>
      <c r="H16" s="103"/>
      <c r="I16" s="103"/>
      <c r="J16" s="103"/>
      <c r="K16" s="115"/>
      <c r="L16" s="45"/>
      <c r="M16" s="14"/>
      <c r="N16" s="52"/>
      <c r="O16" s="59"/>
      <c r="P16" s="60"/>
      <c r="Q16" s="71"/>
      <c r="R16" s="71"/>
      <c r="S16" s="64"/>
      <c r="T16" s="64"/>
      <c r="U16" s="64" t="s">
        <v>0</v>
      </c>
      <c r="V16" s="66">
        <v>200</v>
      </c>
      <c r="W16" s="66">
        <v>500</v>
      </c>
      <c r="X16" s="66">
        <v>1000</v>
      </c>
      <c r="Y16" s="66">
        <v>2000</v>
      </c>
      <c r="Z16" s="66">
        <v>3000</v>
      </c>
      <c r="AA16" s="66">
        <v>5000</v>
      </c>
      <c r="AB16" s="66">
        <v>8000</v>
      </c>
      <c r="AC16" s="66">
        <v>14000</v>
      </c>
      <c r="AD16" s="66"/>
      <c r="AE16" s="66"/>
      <c r="AF16" s="66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39"/>
      <c r="AS16" s="39"/>
      <c r="AT16" s="39"/>
      <c r="AU16" s="39"/>
      <c r="AV16" s="39"/>
    </row>
    <row r="17" spans="2:48" ht="3.75" customHeight="1">
      <c r="B17" s="10"/>
      <c r="C17" s="28"/>
      <c r="D17" s="25"/>
      <c r="E17" s="25"/>
      <c r="F17" s="25"/>
      <c r="G17" s="25"/>
      <c r="H17" s="25"/>
      <c r="I17" s="25"/>
      <c r="J17" s="25"/>
      <c r="K17" s="25"/>
      <c r="L17" s="29"/>
      <c r="M17" s="15"/>
      <c r="N17" s="53"/>
      <c r="O17" s="59"/>
      <c r="P17" s="60"/>
      <c r="S17" s="64"/>
      <c r="T17" s="64"/>
      <c r="U17" s="64" t="s">
        <v>0</v>
      </c>
      <c r="V17" s="66">
        <v>50</v>
      </c>
      <c r="W17" s="66">
        <v>100</v>
      </c>
      <c r="X17" s="66">
        <v>200</v>
      </c>
      <c r="Y17" s="66">
        <v>300</v>
      </c>
      <c r="Z17" s="66">
        <v>500</v>
      </c>
      <c r="AA17" s="66">
        <v>800</v>
      </c>
      <c r="AB17" s="66">
        <v>1200</v>
      </c>
      <c r="AC17" s="66">
        <v>1700</v>
      </c>
      <c r="AD17" s="66">
        <v>2300</v>
      </c>
      <c r="AE17" s="66">
        <v>3000</v>
      </c>
      <c r="AF17" s="66">
        <v>4000</v>
      </c>
      <c r="AR17" s="36"/>
      <c r="AS17" s="36"/>
      <c r="AT17" s="36"/>
      <c r="AU17" s="36"/>
      <c r="AV17" s="36"/>
    </row>
    <row r="18" spans="2:48" ht="15">
      <c r="B18" s="13"/>
      <c r="C18" s="94" t="s">
        <v>17</v>
      </c>
      <c r="D18" s="95"/>
      <c r="E18" s="95"/>
      <c r="F18" s="95"/>
      <c r="G18" s="95"/>
      <c r="H18" s="95"/>
      <c r="I18" s="95"/>
      <c r="J18" s="95"/>
      <c r="K18" s="99"/>
      <c r="L18" s="47"/>
      <c r="M18" s="14"/>
      <c r="N18" s="52"/>
      <c r="O18" s="59"/>
      <c r="P18" s="60"/>
      <c r="Q18" s="71"/>
      <c r="R18" s="71"/>
      <c r="S18" s="64"/>
      <c r="T18" s="64"/>
      <c r="U18" s="64" t="s">
        <v>0</v>
      </c>
      <c r="V18" s="65">
        <v>0.1</v>
      </c>
      <c r="W18" s="65">
        <v>0.5</v>
      </c>
      <c r="X18" s="65">
        <v>1</v>
      </c>
      <c r="Y18" s="65">
        <v>1.5</v>
      </c>
      <c r="Z18" s="65">
        <v>2</v>
      </c>
      <c r="AA18" s="65">
        <v>2.5</v>
      </c>
      <c r="AB18" s="65">
        <v>3</v>
      </c>
      <c r="AC18" s="65">
        <v>3.5</v>
      </c>
      <c r="AD18" s="65">
        <v>4</v>
      </c>
      <c r="AE18" s="65">
        <v>6</v>
      </c>
      <c r="AF18" s="65">
        <v>8</v>
      </c>
      <c r="AG18" s="65">
        <v>10</v>
      </c>
      <c r="AH18" s="65">
        <v>12</v>
      </c>
      <c r="AI18" s="65">
        <v>15</v>
      </c>
      <c r="AJ18" s="65">
        <v>20</v>
      </c>
      <c r="AK18" s="65">
        <v>25</v>
      </c>
      <c r="AL18" s="65">
        <v>30</v>
      </c>
      <c r="AM18" s="65">
        <v>35</v>
      </c>
      <c r="AN18" s="65">
        <v>40</v>
      </c>
      <c r="AO18" s="65">
        <v>45</v>
      </c>
      <c r="AP18" s="65">
        <v>50</v>
      </c>
      <c r="AQ18" s="71"/>
      <c r="AR18" s="39"/>
      <c r="AS18" s="39"/>
      <c r="AT18" s="39"/>
      <c r="AU18" s="39"/>
      <c r="AV18" s="39"/>
    </row>
    <row r="19" spans="2:48" ht="3.75" customHeight="1">
      <c r="B19" s="10"/>
      <c r="C19" s="28"/>
      <c r="D19" s="25"/>
      <c r="E19" s="25"/>
      <c r="F19" s="25"/>
      <c r="G19" s="25"/>
      <c r="H19" s="25"/>
      <c r="I19" s="25"/>
      <c r="J19" s="25"/>
      <c r="K19" s="25"/>
      <c r="L19" s="29"/>
      <c r="M19" s="16"/>
      <c r="N19" s="54"/>
      <c r="O19" s="59"/>
      <c r="P19" s="60"/>
      <c r="Q19" s="61">
        <f>CONCATENATE(L18,L16)</f>
      </c>
      <c r="S19" s="64"/>
      <c r="T19" s="64"/>
      <c r="U19" s="64"/>
      <c r="V19" s="61">
        <f>CONCATENATE(L36,L34)</f>
      </c>
      <c r="W19" s="64"/>
      <c r="X19" s="64"/>
      <c r="Y19" s="64"/>
      <c r="Z19" s="61">
        <f>CONCATENATE(L54,L52)</f>
      </c>
      <c r="AA19" s="64"/>
      <c r="AB19" s="64"/>
      <c r="AC19" s="64"/>
      <c r="AD19" s="61">
        <f>CONCATENATE(L72,L70)</f>
      </c>
      <c r="AE19" s="64"/>
      <c r="AF19" s="64"/>
      <c r="AH19" s="72">
        <f>CONCATENATE(L88,L90)</f>
      </c>
      <c r="AK19" s="64"/>
      <c r="AL19" s="64"/>
      <c r="AM19" s="64"/>
      <c r="AN19" s="64"/>
      <c r="AO19" s="64"/>
      <c r="AP19" s="64"/>
      <c r="AQ19" s="64"/>
      <c r="AR19" s="38"/>
      <c r="AS19" s="38"/>
      <c r="AT19" s="38"/>
      <c r="AU19" s="38"/>
      <c r="AV19" s="38"/>
    </row>
    <row r="20" spans="2:48" ht="15">
      <c r="B20" s="13"/>
      <c r="C20" s="98" t="s">
        <v>9</v>
      </c>
      <c r="D20" s="88"/>
      <c r="E20" s="88"/>
      <c r="F20" s="88"/>
      <c r="G20" s="88" t="s">
        <v>15</v>
      </c>
      <c r="H20" s="88"/>
      <c r="I20" s="88"/>
      <c r="J20" s="88"/>
      <c r="K20" s="89"/>
      <c r="L20" s="43">
        <f>IF(OR(L16="-",L16="",L18="-",L18=""),0,IF(AND(F8&gt;50,F8&lt;=75),VLOOKUP(Q19,Q20:R159,2,FALSE)*1.2,IF(F8&gt;75,VLOOKUP(Q19,Q20:R159,2,FALSE)*1.35,IF(F8&lt;=50,VLOOKUP(Q19,Q20:R159,2,FALSE),0))))</f>
        <v>0</v>
      </c>
      <c r="M20" s="14"/>
      <c r="N20" s="55" t="b">
        <f>ISERROR($L$20)</f>
        <v>0</v>
      </c>
      <c r="O20" s="59" t="s">
        <v>0</v>
      </c>
      <c r="P20" s="60"/>
      <c r="Q20" s="71" t="s">
        <v>0</v>
      </c>
      <c r="R20" s="71"/>
      <c r="S20" s="71"/>
      <c r="T20" s="71" t="s">
        <v>0</v>
      </c>
      <c r="U20" s="71"/>
      <c r="V20" s="71" t="s">
        <v>0</v>
      </c>
      <c r="W20" s="62"/>
      <c r="X20" s="64"/>
      <c r="Y20" s="64"/>
      <c r="Z20" s="64" t="s">
        <v>0</v>
      </c>
      <c r="AA20" s="64"/>
      <c r="AB20" s="62"/>
      <c r="AC20" s="71"/>
      <c r="AD20" s="71" t="s">
        <v>0</v>
      </c>
      <c r="AE20" s="71"/>
      <c r="AF20" s="71"/>
      <c r="AG20" s="71"/>
      <c r="AH20" s="71" t="s">
        <v>0</v>
      </c>
      <c r="AI20" s="71"/>
      <c r="AJ20" s="71"/>
      <c r="AK20" s="64"/>
      <c r="AL20" s="64"/>
      <c r="AM20" s="64"/>
      <c r="AN20" s="64"/>
      <c r="AO20" s="64"/>
      <c r="AP20" s="64"/>
      <c r="AQ20" s="64"/>
      <c r="AR20" s="38"/>
      <c r="AS20" s="38"/>
      <c r="AT20" s="38"/>
      <c r="AU20" s="38"/>
      <c r="AV20" s="38"/>
    </row>
    <row r="21" spans="2:48" ht="12" customHeight="1">
      <c r="B21" s="10"/>
      <c r="C21" s="28"/>
      <c r="D21" s="25"/>
      <c r="E21" s="25"/>
      <c r="F21" s="25"/>
      <c r="G21" s="25"/>
      <c r="H21" s="25"/>
      <c r="I21" s="25"/>
      <c r="J21" s="25"/>
      <c r="K21" s="25"/>
      <c r="L21" s="29"/>
      <c r="M21" s="17"/>
      <c r="N21" s="56"/>
      <c r="O21" s="59">
        <v>0.1</v>
      </c>
      <c r="P21" s="60">
        <v>50</v>
      </c>
      <c r="Q21" s="62" t="str">
        <f>CONCATENATE(O21,P21)</f>
        <v>0,150</v>
      </c>
      <c r="R21" s="73">
        <v>0.11</v>
      </c>
      <c r="S21" s="59">
        <v>0.1</v>
      </c>
      <c r="T21" s="60">
        <v>50</v>
      </c>
      <c r="U21" s="62" t="str">
        <f>CONCATENATE(S21,T21)</f>
        <v>0,150</v>
      </c>
      <c r="V21" s="73">
        <v>0.32</v>
      </c>
      <c r="W21" s="62">
        <v>0.1</v>
      </c>
      <c r="X21" s="62">
        <v>200</v>
      </c>
      <c r="Y21" s="62" t="str">
        <f>CONCATENATE(W21,X21)</f>
        <v>0,1200</v>
      </c>
      <c r="Z21" s="73">
        <v>0.05</v>
      </c>
      <c r="AA21" s="64">
        <v>3</v>
      </c>
      <c r="AB21" s="64">
        <v>100</v>
      </c>
      <c r="AC21" s="62" t="str">
        <f>CONCATENATE(AA21,AB21)</f>
        <v>3100</v>
      </c>
      <c r="AD21" s="73">
        <v>0.21</v>
      </c>
      <c r="AE21" s="74">
        <v>20</v>
      </c>
      <c r="AF21" s="59">
        <v>0.5</v>
      </c>
      <c r="AG21" s="62" t="str">
        <f>CONCATENATE(AE21,AF21)</f>
        <v>200,5</v>
      </c>
      <c r="AH21" s="73">
        <v>0.25</v>
      </c>
      <c r="AL21" s="64"/>
      <c r="AM21" s="64"/>
      <c r="AN21" s="64"/>
      <c r="AO21" s="64"/>
      <c r="AP21" s="64"/>
      <c r="AQ21" s="64"/>
      <c r="AR21" s="40"/>
      <c r="AS21" s="38"/>
      <c r="AT21" s="38"/>
      <c r="AU21" s="38"/>
      <c r="AV21" s="38"/>
    </row>
    <row r="22" spans="2:48" ht="26.25" customHeight="1">
      <c r="B22" s="13"/>
      <c r="C22" s="102" t="s">
        <v>16</v>
      </c>
      <c r="D22" s="103"/>
      <c r="E22" s="103"/>
      <c r="F22" s="103"/>
      <c r="G22" s="103"/>
      <c r="H22" s="103"/>
      <c r="I22" s="92" t="str">
        <f>IF($N$20=TRUE,"Введите данные вручную","В данной ситуации не задействовано")</f>
        <v>В данной ситуации не задействовано</v>
      </c>
      <c r="J22" s="92"/>
      <c r="K22" s="93"/>
      <c r="L22" s="44"/>
      <c r="M22" s="17"/>
      <c r="N22" s="56"/>
      <c r="O22" s="59">
        <v>0.1</v>
      </c>
      <c r="P22" s="60">
        <v>100</v>
      </c>
      <c r="Q22" s="62" t="str">
        <f>CONCATENATE(O22,P22)</f>
        <v>0,1100</v>
      </c>
      <c r="R22" s="73">
        <v>0.13</v>
      </c>
      <c r="S22" s="59">
        <v>0.1</v>
      </c>
      <c r="T22" s="60">
        <v>100</v>
      </c>
      <c r="U22" s="62" t="str">
        <f aca="true" t="shared" si="0" ref="U22:U85">CONCATENATE(S22,T22)</f>
        <v>0,1100</v>
      </c>
      <c r="V22" s="73">
        <v>0.35</v>
      </c>
      <c r="W22" s="62">
        <v>0.1</v>
      </c>
      <c r="X22" s="62">
        <v>500</v>
      </c>
      <c r="Y22" s="62" t="str">
        <f aca="true" t="shared" si="1" ref="Y22:Y85">CONCATENATE(W22,X22)</f>
        <v>0,1500</v>
      </c>
      <c r="Z22" s="73">
        <v>0.05</v>
      </c>
      <c r="AA22" s="64">
        <v>3</v>
      </c>
      <c r="AB22" s="64">
        <v>500</v>
      </c>
      <c r="AC22" s="62" t="str">
        <f aca="true" t="shared" si="2" ref="AC22:AC63">CONCATENATE(AA22,AB22)</f>
        <v>3500</v>
      </c>
      <c r="AD22" s="73">
        <v>0.23</v>
      </c>
      <c r="AE22" s="74">
        <v>20</v>
      </c>
      <c r="AF22" s="59">
        <v>1</v>
      </c>
      <c r="AG22" s="62" t="str">
        <f aca="true" t="shared" si="3" ref="AG22:AG69">CONCATENATE(AE22,AF22)</f>
        <v>201</v>
      </c>
      <c r="AH22" s="73">
        <v>0.27</v>
      </c>
      <c r="AI22" s="71"/>
      <c r="AJ22" s="71"/>
      <c r="AK22" s="71"/>
      <c r="AL22" s="64"/>
      <c r="AM22" s="64"/>
      <c r="AN22" s="64"/>
      <c r="AO22" s="64"/>
      <c r="AP22" s="64"/>
      <c r="AQ22" s="64"/>
      <c r="AR22" s="40"/>
      <c r="AS22" s="38"/>
      <c r="AT22" s="38"/>
      <c r="AU22" s="38"/>
      <c r="AV22" s="38"/>
    </row>
    <row r="23" spans="2:48" ht="3.75" customHeight="1">
      <c r="B23" s="10"/>
      <c r="C23" s="28"/>
      <c r="D23" s="25"/>
      <c r="E23" s="25"/>
      <c r="F23" s="25"/>
      <c r="G23" s="25"/>
      <c r="H23" s="25"/>
      <c r="I23" s="25"/>
      <c r="J23" s="25"/>
      <c r="K23" s="25"/>
      <c r="L23" s="29"/>
      <c r="M23" s="17"/>
      <c r="N23" s="56"/>
      <c r="O23" s="59">
        <v>0.1</v>
      </c>
      <c r="P23" s="60">
        <v>200</v>
      </c>
      <c r="Q23" s="62" t="str">
        <f>CONCATENATE(O23,P23)</f>
        <v>0,1200</v>
      </c>
      <c r="R23" s="73">
        <v>0.15</v>
      </c>
      <c r="S23" s="59">
        <v>0.1</v>
      </c>
      <c r="T23" s="60">
        <v>200</v>
      </c>
      <c r="U23" s="62" t="str">
        <f t="shared" si="0"/>
        <v>0,1200</v>
      </c>
      <c r="V23" s="73">
        <v>0.39</v>
      </c>
      <c r="W23" s="62">
        <v>0.1</v>
      </c>
      <c r="X23" s="62">
        <v>1000</v>
      </c>
      <c r="Y23" s="62" t="str">
        <f t="shared" si="1"/>
        <v>0,11000</v>
      </c>
      <c r="Z23" s="73">
        <v>0.05</v>
      </c>
      <c r="AA23" s="64">
        <v>6</v>
      </c>
      <c r="AB23" s="64">
        <v>100</v>
      </c>
      <c r="AC23" s="62" t="str">
        <f t="shared" si="2"/>
        <v>6100</v>
      </c>
      <c r="AD23" s="73">
        <v>0.3</v>
      </c>
      <c r="AE23" s="74">
        <v>20</v>
      </c>
      <c r="AF23" s="59">
        <v>4</v>
      </c>
      <c r="AG23" s="62" t="str">
        <f t="shared" si="3"/>
        <v>204</v>
      </c>
      <c r="AH23" s="73">
        <v>0.33</v>
      </c>
      <c r="AL23" s="64"/>
      <c r="AM23" s="64"/>
      <c r="AN23" s="64"/>
      <c r="AO23" s="64"/>
      <c r="AP23" s="64"/>
      <c r="AQ23" s="64"/>
      <c r="AR23" s="40"/>
      <c r="AS23" s="38"/>
      <c r="AT23" s="38"/>
      <c r="AU23" s="38"/>
      <c r="AV23" s="38"/>
    </row>
    <row r="24" spans="2:48" ht="26.25" customHeight="1">
      <c r="B24" s="13"/>
      <c r="C24" s="94" t="s">
        <v>17</v>
      </c>
      <c r="D24" s="95"/>
      <c r="E24" s="95"/>
      <c r="F24" s="95"/>
      <c r="G24" s="95"/>
      <c r="H24" s="95"/>
      <c r="I24" s="96" t="str">
        <f>IF($N$20=TRUE,"Введите данные вручную","В данной ситуации не задействовано")</f>
        <v>В данной ситуации не задействовано</v>
      </c>
      <c r="J24" s="96"/>
      <c r="K24" s="97"/>
      <c r="L24" s="46"/>
      <c r="M24" s="17"/>
      <c r="N24" s="56"/>
      <c r="O24" s="59">
        <v>0.5</v>
      </c>
      <c r="P24" s="60">
        <v>50</v>
      </c>
      <c r="Q24" s="62" t="str">
        <f aca="true" t="shared" si="4" ref="Q24:Q87">CONCATENATE(O24,P24)</f>
        <v>0,550</v>
      </c>
      <c r="R24" s="73">
        <v>0.28</v>
      </c>
      <c r="S24" s="59">
        <v>0.1</v>
      </c>
      <c r="T24" s="60">
        <v>300</v>
      </c>
      <c r="U24" s="62" t="str">
        <f t="shared" si="0"/>
        <v>0,1300</v>
      </c>
      <c r="V24" s="73">
        <v>0.42</v>
      </c>
      <c r="W24" s="62">
        <v>0.1</v>
      </c>
      <c r="X24" s="62">
        <v>2000</v>
      </c>
      <c r="Y24" s="62" t="str">
        <f t="shared" si="1"/>
        <v>0,12000</v>
      </c>
      <c r="Z24" s="73">
        <v>0.06</v>
      </c>
      <c r="AA24" s="64">
        <v>6</v>
      </c>
      <c r="AB24" s="64">
        <v>500</v>
      </c>
      <c r="AC24" s="62" t="str">
        <f t="shared" si="2"/>
        <v>6500</v>
      </c>
      <c r="AD24" s="73">
        <v>0.33</v>
      </c>
      <c r="AE24" s="74">
        <v>50</v>
      </c>
      <c r="AF24" s="59">
        <v>0.5</v>
      </c>
      <c r="AG24" s="62" t="str">
        <f t="shared" si="3"/>
        <v>500,5</v>
      </c>
      <c r="AH24" s="73">
        <v>0.41</v>
      </c>
      <c r="AI24" s="71"/>
      <c r="AJ24" s="71"/>
      <c r="AK24" s="71"/>
      <c r="AL24" s="64"/>
      <c r="AM24" s="64"/>
      <c r="AN24" s="64"/>
      <c r="AO24" s="64"/>
      <c r="AP24" s="64"/>
      <c r="AQ24" s="64"/>
      <c r="AR24" s="40"/>
      <c r="AS24" s="38"/>
      <c r="AT24" s="38"/>
      <c r="AU24" s="38"/>
      <c r="AV24" s="38"/>
    </row>
    <row r="25" spans="2:48" ht="3.75" customHeight="1">
      <c r="B25" s="10"/>
      <c r="C25" s="28"/>
      <c r="D25" s="25"/>
      <c r="E25" s="25"/>
      <c r="F25" s="25"/>
      <c r="G25" s="25"/>
      <c r="H25" s="25"/>
      <c r="I25" s="25"/>
      <c r="J25" s="25"/>
      <c r="K25" s="25"/>
      <c r="L25" s="29"/>
      <c r="M25" s="17"/>
      <c r="N25" s="56"/>
      <c r="O25" s="59">
        <v>0.5</v>
      </c>
      <c r="P25" s="60">
        <v>100</v>
      </c>
      <c r="Q25" s="62" t="str">
        <f t="shared" si="4"/>
        <v>0,5100</v>
      </c>
      <c r="R25" s="73">
        <v>0.32</v>
      </c>
      <c r="S25" s="59">
        <v>0.1</v>
      </c>
      <c r="T25" s="60">
        <v>500</v>
      </c>
      <c r="U25" s="62" t="str">
        <f t="shared" si="0"/>
        <v>0,1500</v>
      </c>
      <c r="V25" s="73">
        <v>0.45</v>
      </c>
      <c r="W25" s="62">
        <v>0.5</v>
      </c>
      <c r="X25" s="62">
        <v>200</v>
      </c>
      <c r="Y25" s="62" t="str">
        <f t="shared" si="1"/>
        <v>0,5200</v>
      </c>
      <c r="Z25" s="73">
        <v>0.16</v>
      </c>
      <c r="AA25" s="64">
        <v>10</v>
      </c>
      <c r="AB25" s="64">
        <v>100</v>
      </c>
      <c r="AC25" s="62" t="str">
        <f t="shared" si="2"/>
        <v>10100</v>
      </c>
      <c r="AD25" s="73">
        <v>0.39</v>
      </c>
      <c r="AE25" s="74">
        <v>50</v>
      </c>
      <c r="AF25" s="59">
        <v>1</v>
      </c>
      <c r="AG25" s="62" t="str">
        <f t="shared" si="3"/>
        <v>501</v>
      </c>
      <c r="AH25" s="73">
        <v>0.44</v>
      </c>
      <c r="AL25" s="64"/>
      <c r="AM25" s="64"/>
      <c r="AN25" s="64"/>
      <c r="AO25" s="64"/>
      <c r="AP25" s="64"/>
      <c r="AQ25" s="64"/>
      <c r="AR25" s="40"/>
      <c r="AS25" s="38"/>
      <c r="AT25" s="38"/>
      <c r="AU25" s="38"/>
      <c r="AV25" s="38"/>
    </row>
    <row r="26" spans="2:48" ht="15">
      <c r="B26" s="13"/>
      <c r="C26" s="98" t="s">
        <v>9</v>
      </c>
      <c r="D26" s="88"/>
      <c r="E26" s="88"/>
      <c r="F26" s="88"/>
      <c r="G26" s="77"/>
      <c r="H26" s="77"/>
      <c r="I26" s="77"/>
      <c r="J26" s="77"/>
      <c r="K26" s="78"/>
      <c r="L26" s="49">
        <f>IF(AND($F$8&gt;50,$F$8&lt;=75),0.179*L24^0.556*L22^0.21*1.2,IF($F$8&gt;75,0.179*L24^0.556*L22^0.21*1.35,IF($F$8&lt;=50,0.179*L24^0.556*L22^0.21,0)))</f>
        <v>0</v>
      </c>
      <c r="M26" s="17"/>
      <c r="N26" s="56"/>
      <c r="O26" s="59">
        <v>0.5</v>
      </c>
      <c r="P26" s="60">
        <v>200</v>
      </c>
      <c r="Q26" s="62" t="str">
        <f t="shared" si="4"/>
        <v>0,5200</v>
      </c>
      <c r="R26" s="73">
        <v>0.37</v>
      </c>
      <c r="S26" s="59">
        <v>0.1</v>
      </c>
      <c r="T26" s="60">
        <v>800</v>
      </c>
      <c r="U26" s="62" t="str">
        <f t="shared" si="0"/>
        <v>0,1800</v>
      </c>
      <c r="V26" s="73">
        <v>0.48</v>
      </c>
      <c r="W26" s="62">
        <v>0.5</v>
      </c>
      <c r="X26" s="62">
        <v>500</v>
      </c>
      <c r="Y26" s="62" t="str">
        <f t="shared" si="1"/>
        <v>0,5500</v>
      </c>
      <c r="Z26" s="73">
        <v>0.17</v>
      </c>
      <c r="AA26" s="64">
        <v>10</v>
      </c>
      <c r="AB26" s="64">
        <v>500</v>
      </c>
      <c r="AC26" s="62" t="str">
        <f t="shared" si="2"/>
        <v>10500</v>
      </c>
      <c r="AD26" s="73">
        <v>0.43</v>
      </c>
      <c r="AE26" s="74">
        <v>50</v>
      </c>
      <c r="AF26" s="59">
        <v>4</v>
      </c>
      <c r="AG26" s="62" t="str">
        <f t="shared" si="3"/>
        <v>504</v>
      </c>
      <c r="AH26" s="73">
        <v>0.53</v>
      </c>
      <c r="AI26" s="71"/>
      <c r="AJ26" s="71"/>
      <c r="AK26" s="71"/>
      <c r="AL26" s="64"/>
      <c r="AM26" s="64"/>
      <c r="AN26" s="64"/>
      <c r="AO26" s="64"/>
      <c r="AP26" s="64"/>
      <c r="AQ26" s="64"/>
      <c r="AR26" s="40"/>
      <c r="AS26" s="38"/>
      <c r="AT26" s="38"/>
      <c r="AU26" s="38"/>
      <c r="AV26" s="38"/>
    </row>
    <row r="27" spans="2:48" ht="15">
      <c r="B27" s="10"/>
      <c r="C27" s="28"/>
      <c r="D27" s="25"/>
      <c r="E27" s="25"/>
      <c r="F27" s="25"/>
      <c r="G27" s="25"/>
      <c r="H27" s="25"/>
      <c r="I27" s="25"/>
      <c r="J27" s="25"/>
      <c r="K27" s="25"/>
      <c r="L27" s="29"/>
      <c r="M27" s="17"/>
      <c r="N27" s="56"/>
      <c r="O27" s="59">
        <v>1</v>
      </c>
      <c r="P27" s="60">
        <v>50</v>
      </c>
      <c r="Q27" s="62" t="str">
        <f t="shared" si="4"/>
        <v>150</v>
      </c>
      <c r="R27" s="73">
        <v>0.41</v>
      </c>
      <c r="S27" s="59">
        <v>0.5</v>
      </c>
      <c r="T27" s="60">
        <v>50</v>
      </c>
      <c r="U27" s="62" t="str">
        <f t="shared" si="0"/>
        <v>0,550</v>
      </c>
      <c r="V27" s="73">
        <v>0.5</v>
      </c>
      <c r="W27" s="62">
        <v>0.5</v>
      </c>
      <c r="X27" s="62">
        <v>1000</v>
      </c>
      <c r="Y27" s="62" t="str">
        <f t="shared" si="1"/>
        <v>0,51000</v>
      </c>
      <c r="Z27" s="73">
        <v>0.18</v>
      </c>
      <c r="AA27" s="64">
        <v>20</v>
      </c>
      <c r="AB27" s="64">
        <v>100</v>
      </c>
      <c r="AC27" s="62" t="str">
        <f t="shared" si="2"/>
        <v>20100</v>
      </c>
      <c r="AD27" s="73">
        <v>0.56</v>
      </c>
      <c r="AE27" s="74">
        <v>50</v>
      </c>
      <c r="AF27" s="59">
        <v>8</v>
      </c>
      <c r="AG27" s="62" t="str">
        <f t="shared" si="3"/>
        <v>508</v>
      </c>
      <c r="AH27" s="73">
        <v>0.58</v>
      </c>
      <c r="AL27" s="64"/>
      <c r="AM27" s="64"/>
      <c r="AN27" s="64"/>
      <c r="AO27" s="64"/>
      <c r="AP27" s="64"/>
      <c r="AQ27" s="64"/>
      <c r="AR27" s="40"/>
      <c r="AS27" s="38"/>
      <c r="AT27" s="38"/>
      <c r="AU27" s="38"/>
      <c r="AV27" s="38"/>
    </row>
    <row r="28" spans="2:48" ht="29.25" customHeight="1">
      <c r="B28" s="10"/>
      <c r="C28" s="108" t="s">
        <v>7</v>
      </c>
      <c r="D28" s="109"/>
      <c r="E28" s="109"/>
      <c r="F28" s="109"/>
      <c r="G28" s="109"/>
      <c r="H28" s="109"/>
      <c r="I28" s="109"/>
      <c r="J28" s="109"/>
      <c r="K28" s="116"/>
      <c r="L28" s="48"/>
      <c r="M28" s="11"/>
      <c r="O28" s="59">
        <v>1</v>
      </c>
      <c r="P28" s="60">
        <v>100</v>
      </c>
      <c r="Q28" s="62" t="str">
        <f t="shared" si="4"/>
        <v>1100</v>
      </c>
      <c r="R28" s="73">
        <v>0.47</v>
      </c>
      <c r="S28" s="59">
        <v>0.5</v>
      </c>
      <c r="T28" s="60">
        <v>100</v>
      </c>
      <c r="U28" s="62" t="str">
        <f t="shared" si="0"/>
        <v>0,5100</v>
      </c>
      <c r="V28" s="73">
        <v>0.56</v>
      </c>
      <c r="W28" s="62">
        <v>0.5</v>
      </c>
      <c r="X28" s="62">
        <v>2000</v>
      </c>
      <c r="Y28" s="62" t="str">
        <f t="shared" si="1"/>
        <v>0,52000</v>
      </c>
      <c r="Z28" s="73">
        <v>0.19</v>
      </c>
      <c r="AA28" s="64">
        <v>20</v>
      </c>
      <c r="AB28" s="64">
        <v>500</v>
      </c>
      <c r="AC28" s="62" t="str">
        <f t="shared" si="2"/>
        <v>20500</v>
      </c>
      <c r="AD28" s="73">
        <v>0.62</v>
      </c>
      <c r="AE28" s="74">
        <v>100</v>
      </c>
      <c r="AF28" s="59">
        <v>0.5</v>
      </c>
      <c r="AG28" s="62" t="str">
        <f t="shared" si="3"/>
        <v>1000,5</v>
      </c>
      <c r="AH28" s="73">
        <v>0.58</v>
      </c>
      <c r="AL28" s="64"/>
      <c r="AM28" s="64"/>
      <c r="AN28" s="64"/>
      <c r="AO28" s="64"/>
      <c r="AP28" s="64"/>
      <c r="AQ28" s="64"/>
      <c r="AR28" s="40"/>
      <c r="AS28" s="38"/>
      <c r="AT28" s="38"/>
      <c r="AU28" s="38"/>
      <c r="AV28" s="38"/>
    </row>
    <row r="29" spans="2:48" ht="15">
      <c r="B29" s="10"/>
      <c r="C29" s="28"/>
      <c r="D29" s="25"/>
      <c r="E29" s="25"/>
      <c r="F29" s="25"/>
      <c r="G29" s="25"/>
      <c r="H29" s="25"/>
      <c r="I29" s="25"/>
      <c r="J29" s="25"/>
      <c r="K29" s="25"/>
      <c r="L29" s="29"/>
      <c r="M29" s="11"/>
      <c r="O29" s="59">
        <v>1</v>
      </c>
      <c r="P29" s="60">
        <v>200</v>
      </c>
      <c r="Q29" s="62" t="str">
        <f t="shared" si="4"/>
        <v>1200</v>
      </c>
      <c r="R29" s="73">
        <v>0.54</v>
      </c>
      <c r="S29" s="59">
        <v>0.5</v>
      </c>
      <c r="T29" s="60">
        <v>200</v>
      </c>
      <c r="U29" s="62" t="str">
        <f t="shared" si="0"/>
        <v>0,5200</v>
      </c>
      <c r="V29" s="73">
        <v>0.62</v>
      </c>
      <c r="W29" s="62">
        <v>1</v>
      </c>
      <c r="X29" s="62">
        <v>200</v>
      </c>
      <c r="Y29" s="62" t="str">
        <f t="shared" si="1"/>
        <v>1200</v>
      </c>
      <c r="Z29" s="73">
        <v>0.28</v>
      </c>
      <c r="AA29" s="64">
        <v>20</v>
      </c>
      <c r="AB29" s="64">
        <v>1000</v>
      </c>
      <c r="AC29" s="62" t="str">
        <f t="shared" si="2"/>
        <v>201000</v>
      </c>
      <c r="AD29" s="73">
        <v>0.65</v>
      </c>
      <c r="AE29" s="74">
        <v>100</v>
      </c>
      <c r="AF29" s="59">
        <v>1</v>
      </c>
      <c r="AG29" s="62" t="str">
        <f t="shared" si="3"/>
        <v>1001</v>
      </c>
      <c r="AH29" s="73">
        <v>0.64</v>
      </c>
      <c r="AL29" s="64"/>
      <c r="AM29" s="64"/>
      <c r="AN29" s="64"/>
      <c r="AO29" s="64"/>
      <c r="AP29" s="64"/>
      <c r="AQ29" s="64"/>
      <c r="AR29" s="40"/>
      <c r="AS29" s="41"/>
      <c r="AT29" s="41"/>
      <c r="AU29" s="41"/>
      <c r="AV29" s="41"/>
    </row>
    <row r="30" spans="2:48" ht="15">
      <c r="B30" s="10"/>
      <c r="C30" s="90" t="s">
        <v>8</v>
      </c>
      <c r="D30" s="91"/>
      <c r="E30" s="91"/>
      <c r="F30" s="91"/>
      <c r="G30" s="91"/>
      <c r="H30" s="91"/>
      <c r="I30" s="91"/>
      <c r="J30" s="91"/>
      <c r="K30" s="91"/>
      <c r="L30" s="49">
        <f>IF(N20=TRUE,L26*(1+L28),L20*(1+L28))</f>
        <v>0</v>
      </c>
      <c r="M30" s="11"/>
      <c r="O30" s="59">
        <v>1</v>
      </c>
      <c r="P30" s="60">
        <v>300</v>
      </c>
      <c r="Q30" s="62" t="str">
        <f t="shared" si="4"/>
        <v>1300</v>
      </c>
      <c r="R30" s="73">
        <v>0.59</v>
      </c>
      <c r="S30" s="59">
        <v>0.5</v>
      </c>
      <c r="T30" s="60">
        <v>300</v>
      </c>
      <c r="U30" s="62" t="str">
        <f t="shared" si="0"/>
        <v>0,5300</v>
      </c>
      <c r="V30" s="73">
        <v>0.66</v>
      </c>
      <c r="W30" s="62">
        <v>1</v>
      </c>
      <c r="X30" s="62">
        <v>500</v>
      </c>
      <c r="Y30" s="62" t="str">
        <f t="shared" si="1"/>
        <v>1500</v>
      </c>
      <c r="Z30" s="73">
        <v>0.29</v>
      </c>
      <c r="AA30" s="64">
        <v>20</v>
      </c>
      <c r="AB30" s="64">
        <v>1500</v>
      </c>
      <c r="AC30" s="62" t="str">
        <f t="shared" si="2"/>
        <v>201500</v>
      </c>
      <c r="AD30" s="73">
        <v>0.66</v>
      </c>
      <c r="AE30" s="74">
        <v>100</v>
      </c>
      <c r="AF30" s="59">
        <v>4</v>
      </c>
      <c r="AG30" s="62" t="str">
        <f t="shared" si="3"/>
        <v>1004</v>
      </c>
      <c r="AH30" s="73">
        <v>0.77</v>
      </c>
      <c r="AL30" s="64"/>
      <c r="AM30" s="64"/>
      <c r="AN30" s="64"/>
      <c r="AO30" s="64"/>
      <c r="AP30" s="64"/>
      <c r="AQ30" s="64"/>
      <c r="AR30" s="40"/>
      <c r="AS30" s="41"/>
      <c r="AT30" s="41"/>
      <c r="AU30" s="41"/>
      <c r="AV30" s="41"/>
    </row>
    <row r="31" spans="2:48" ht="7.5" customHeight="1">
      <c r="B31" s="10"/>
      <c r="C31" s="28"/>
      <c r="D31" s="25"/>
      <c r="E31" s="25"/>
      <c r="F31" s="25"/>
      <c r="G31" s="25"/>
      <c r="H31" s="25"/>
      <c r="I31" s="25"/>
      <c r="J31" s="25"/>
      <c r="K31" s="25"/>
      <c r="L31" s="29"/>
      <c r="M31" s="18"/>
      <c r="N31" s="57"/>
      <c r="O31" s="59">
        <v>1.5</v>
      </c>
      <c r="P31" s="60">
        <v>50</v>
      </c>
      <c r="Q31" s="62" t="str">
        <f t="shared" si="4"/>
        <v>1,550</v>
      </c>
      <c r="R31" s="73">
        <v>0.51</v>
      </c>
      <c r="S31" s="59">
        <v>0.5</v>
      </c>
      <c r="T31" s="60">
        <v>500</v>
      </c>
      <c r="U31" s="62" t="str">
        <f t="shared" si="0"/>
        <v>0,5500</v>
      </c>
      <c r="V31" s="73">
        <v>0.71</v>
      </c>
      <c r="W31" s="62">
        <v>1</v>
      </c>
      <c r="X31" s="62">
        <v>1000</v>
      </c>
      <c r="Y31" s="62" t="str">
        <f t="shared" si="1"/>
        <v>11000</v>
      </c>
      <c r="Z31" s="73">
        <v>0.31</v>
      </c>
      <c r="AA31" s="64">
        <v>40</v>
      </c>
      <c r="AB31" s="64">
        <v>100</v>
      </c>
      <c r="AC31" s="62" t="str">
        <f t="shared" si="2"/>
        <v>40100</v>
      </c>
      <c r="AD31" s="73">
        <v>0.8</v>
      </c>
      <c r="AE31" s="74">
        <v>100</v>
      </c>
      <c r="AF31" s="59">
        <v>8</v>
      </c>
      <c r="AG31" s="62" t="str">
        <f t="shared" si="3"/>
        <v>1008</v>
      </c>
      <c r="AH31" s="73">
        <v>0.84</v>
      </c>
      <c r="AL31" s="64"/>
      <c r="AM31" s="64"/>
      <c r="AN31" s="64"/>
      <c r="AO31" s="64"/>
      <c r="AP31" s="64"/>
      <c r="AQ31" s="64"/>
      <c r="AR31" s="40"/>
      <c r="AS31" s="41"/>
      <c r="AT31" s="41"/>
      <c r="AU31" s="41"/>
      <c r="AV31" s="41"/>
    </row>
    <row r="32" spans="2:48" ht="30" customHeight="1">
      <c r="B32" s="10"/>
      <c r="C32" s="110" t="s">
        <v>3</v>
      </c>
      <c r="D32" s="111"/>
      <c r="E32" s="111"/>
      <c r="F32" s="111"/>
      <c r="G32" s="111"/>
      <c r="H32" s="111"/>
      <c r="I32" s="111"/>
      <c r="J32" s="111"/>
      <c r="K32" s="111"/>
      <c r="L32" s="112"/>
      <c r="M32" s="11"/>
      <c r="O32" s="59">
        <v>1.5</v>
      </c>
      <c r="P32" s="60">
        <v>100</v>
      </c>
      <c r="Q32" s="62" t="str">
        <f t="shared" si="4"/>
        <v>1,5100</v>
      </c>
      <c r="R32" s="73">
        <v>0.59</v>
      </c>
      <c r="S32" s="59">
        <v>0.5</v>
      </c>
      <c r="T32" s="60">
        <v>800</v>
      </c>
      <c r="U32" s="62" t="str">
        <f t="shared" si="0"/>
        <v>0,5800</v>
      </c>
      <c r="V32" s="73">
        <v>0.76</v>
      </c>
      <c r="W32" s="62">
        <v>1</v>
      </c>
      <c r="X32" s="62">
        <v>2000</v>
      </c>
      <c r="Y32" s="62" t="str">
        <f t="shared" si="1"/>
        <v>12000</v>
      </c>
      <c r="Z32" s="73">
        <v>0.32</v>
      </c>
      <c r="AA32" s="64">
        <v>40</v>
      </c>
      <c r="AB32" s="64">
        <v>500</v>
      </c>
      <c r="AC32" s="62" t="str">
        <f t="shared" si="2"/>
        <v>40500</v>
      </c>
      <c r="AD32" s="73">
        <v>0.89</v>
      </c>
      <c r="AE32" s="74">
        <v>150</v>
      </c>
      <c r="AF32" s="59">
        <v>0.5</v>
      </c>
      <c r="AG32" s="62" t="str">
        <f t="shared" si="3"/>
        <v>1500,5</v>
      </c>
      <c r="AH32" s="73">
        <v>0.72</v>
      </c>
      <c r="AL32" s="64"/>
      <c r="AM32" s="64"/>
      <c r="AN32" s="64"/>
      <c r="AO32" s="64"/>
      <c r="AP32" s="64"/>
      <c r="AQ32" s="64"/>
      <c r="AR32" s="40"/>
      <c r="AS32" s="41"/>
      <c r="AT32" s="41"/>
      <c r="AU32" s="41"/>
      <c r="AV32" s="41"/>
    </row>
    <row r="33" spans="2:48" ht="7.5" customHeight="1">
      <c r="B33" s="10"/>
      <c r="C33" s="75"/>
      <c r="D33" s="24"/>
      <c r="E33" s="24"/>
      <c r="F33" s="24"/>
      <c r="G33" s="24"/>
      <c r="H33" s="24"/>
      <c r="I33" s="24"/>
      <c r="J33" s="24"/>
      <c r="K33" s="24"/>
      <c r="L33" s="76"/>
      <c r="M33" s="11"/>
      <c r="O33" s="59">
        <v>1.5</v>
      </c>
      <c r="P33" s="60">
        <v>200</v>
      </c>
      <c r="Q33" s="62" t="str">
        <f t="shared" si="4"/>
        <v>1,5200</v>
      </c>
      <c r="R33" s="73">
        <v>0.68</v>
      </c>
      <c r="S33" s="59">
        <v>0.5</v>
      </c>
      <c r="T33" s="60">
        <v>1200</v>
      </c>
      <c r="U33" s="62" t="str">
        <f t="shared" si="0"/>
        <v>0,51200</v>
      </c>
      <c r="V33" s="73">
        <v>0.81</v>
      </c>
      <c r="W33" s="62">
        <v>1.5</v>
      </c>
      <c r="X33" s="62">
        <v>200</v>
      </c>
      <c r="Y33" s="62" t="str">
        <f t="shared" si="1"/>
        <v>1,5200</v>
      </c>
      <c r="Z33" s="73">
        <v>0.37</v>
      </c>
      <c r="AA33" s="64">
        <v>40</v>
      </c>
      <c r="AB33" s="64">
        <v>1000</v>
      </c>
      <c r="AC33" s="62" t="str">
        <f t="shared" si="2"/>
        <v>401000</v>
      </c>
      <c r="AD33" s="73">
        <v>0.93</v>
      </c>
      <c r="AE33" s="74">
        <v>150</v>
      </c>
      <c r="AF33" s="59">
        <v>1</v>
      </c>
      <c r="AG33" s="62" t="str">
        <f t="shared" si="3"/>
        <v>1501</v>
      </c>
      <c r="AH33" s="73">
        <v>0.79</v>
      </c>
      <c r="AL33" s="64"/>
      <c r="AM33" s="64"/>
      <c r="AN33" s="64"/>
      <c r="AO33" s="64"/>
      <c r="AP33" s="64"/>
      <c r="AQ33" s="64"/>
      <c r="AR33" s="40"/>
      <c r="AS33" s="41"/>
      <c r="AT33" s="41"/>
      <c r="AU33" s="41"/>
      <c r="AV33" s="41"/>
    </row>
    <row r="34" spans="2:48" ht="15">
      <c r="B34" s="13"/>
      <c r="C34" s="102" t="s">
        <v>18</v>
      </c>
      <c r="D34" s="103"/>
      <c r="E34" s="103"/>
      <c r="F34" s="103"/>
      <c r="G34" s="103"/>
      <c r="H34" s="103"/>
      <c r="I34" s="103"/>
      <c r="J34" s="103"/>
      <c r="K34" s="115"/>
      <c r="L34" s="45"/>
      <c r="M34" s="14"/>
      <c r="N34" s="52"/>
      <c r="O34" s="59">
        <v>1.5</v>
      </c>
      <c r="P34" s="60">
        <v>300</v>
      </c>
      <c r="Q34" s="62" t="str">
        <f t="shared" si="4"/>
        <v>1,5300</v>
      </c>
      <c r="R34" s="73">
        <v>0.74</v>
      </c>
      <c r="S34" s="59">
        <v>1</v>
      </c>
      <c r="T34" s="60">
        <v>50</v>
      </c>
      <c r="U34" s="62" t="str">
        <f t="shared" si="0"/>
        <v>150</v>
      </c>
      <c r="V34" s="73">
        <v>0.61</v>
      </c>
      <c r="W34" s="62">
        <v>1.5</v>
      </c>
      <c r="X34" s="62">
        <v>500</v>
      </c>
      <c r="Y34" s="62" t="str">
        <f t="shared" si="1"/>
        <v>1,5500</v>
      </c>
      <c r="Z34" s="73">
        <v>0.4</v>
      </c>
      <c r="AA34" s="64">
        <v>40</v>
      </c>
      <c r="AB34" s="64">
        <v>1500</v>
      </c>
      <c r="AC34" s="62" t="str">
        <f t="shared" si="2"/>
        <v>401500</v>
      </c>
      <c r="AD34" s="73">
        <v>0.95</v>
      </c>
      <c r="AE34" s="74">
        <v>150</v>
      </c>
      <c r="AF34" s="59">
        <v>4</v>
      </c>
      <c r="AG34" s="62" t="str">
        <f t="shared" si="3"/>
        <v>1504</v>
      </c>
      <c r="AH34" s="73">
        <v>0.95</v>
      </c>
      <c r="AI34" s="71"/>
      <c r="AJ34" s="71"/>
      <c r="AK34" s="71"/>
      <c r="AL34" s="64"/>
      <c r="AM34" s="64"/>
      <c r="AN34" s="64"/>
      <c r="AO34" s="64"/>
      <c r="AP34" s="64"/>
      <c r="AQ34" s="64"/>
      <c r="AR34" s="40"/>
      <c r="AS34" s="42"/>
      <c r="AT34" s="42"/>
      <c r="AU34" s="42"/>
      <c r="AV34" s="42"/>
    </row>
    <row r="35" spans="2:48" ht="3.75" customHeight="1">
      <c r="B35" s="10"/>
      <c r="C35" s="100"/>
      <c r="D35" s="101"/>
      <c r="E35" s="101"/>
      <c r="F35" s="101"/>
      <c r="G35" s="101"/>
      <c r="H35" s="101"/>
      <c r="I35" s="101"/>
      <c r="J35" s="101"/>
      <c r="K35" s="25"/>
      <c r="L35" s="29"/>
      <c r="M35" s="11"/>
      <c r="O35" s="59">
        <v>2</v>
      </c>
      <c r="P35" s="60">
        <v>50</v>
      </c>
      <c r="Q35" s="62" t="str">
        <f t="shared" si="4"/>
        <v>250</v>
      </c>
      <c r="R35" s="73">
        <v>0.6</v>
      </c>
      <c r="S35" s="59">
        <v>1</v>
      </c>
      <c r="T35" s="60">
        <v>100</v>
      </c>
      <c r="U35" s="62" t="str">
        <f t="shared" si="0"/>
        <v>1100</v>
      </c>
      <c r="V35" s="73">
        <v>0.68</v>
      </c>
      <c r="W35" s="62">
        <v>1.5</v>
      </c>
      <c r="X35" s="62">
        <v>1000</v>
      </c>
      <c r="Y35" s="62" t="str">
        <f t="shared" si="1"/>
        <v>1,51000</v>
      </c>
      <c r="Z35" s="73">
        <v>0.41</v>
      </c>
      <c r="AA35" s="64">
        <v>60</v>
      </c>
      <c r="AB35" s="64">
        <v>100</v>
      </c>
      <c r="AC35" s="62" t="str">
        <f t="shared" si="2"/>
        <v>60100</v>
      </c>
      <c r="AD35" s="73">
        <v>0.99</v>
      </c>
      <c r="AE35" s="74">
        <v>150</v>
      </c>
      <c r="AF35" s="59">
        <v>8</v>
      </c>
      <c r="AG35" s="62" t="str">
        <f t="shared" si="3"/>
        <v>1508</v>
      </c>
      <c r="AH35" s="73">
        <v>1.04</v>
      </c>
      <c r="AL35" s="64"/>
      <c r="AM35" s="64"/>
      <c r="AN35" s="64"/>
      <c r="AO35" s="64"/>
      <c r="AP35" s="64"/>
      <c r="AQ35" s="64"/>
      <c r="AR35" s="40"/>
      <c r="AS35" s="41"/>
      <c r="AT35" s="41"/>
      <c r="AU35" s="41"/>
      <c r="AV35" s="41"/>
    </row>
    <row r="36" spans="2:48" ht="15">
      <c r="B36" s="13"/>
      <c r="C36" s="94" t="s">
        <v>17</v>
      </c>
      <c r="D36" s="95"/>
      <c r="E36" s="95"/>
      <c r="F36" s="95"/>
      <c r="G36" s="95"/>
      <c r="H36" s="95"/>
      <c r="I36" s="95"/>
      <c r="J36" s="95"/>
      <c r="K36" s="99"/>
      <c r="L36" s="47"/>
      <c r="M36" s="14"/>
      <c r="N36" s="52"/>
      <c r="O36" s="59">
        <v>2</v>
      </c>
      <c r="P36" s="60">
        <v>100</v>
      </c>
      <c r="Q36" s="62" t="str">
        <f t="shared" si="4"/>
        <v>2100</v>
      </c>
      <c r="R36" s="73">
        <v>0.69</v>
      </c>
      <c r="S36" s="59">
        <v>1</v>
      </c>
      <c r="T36" s="60">
        <v>200</v>
      </c>
      <c r="U36" s="62" t="str">
        <f t="shared" si="0"/>
        <v>1200</v>
      </c>
      <c r="V36" s="73">
        <v>0.75</v>
      </c>
      <c r="W36" s="62">
        <v>1.5</v>
      </c>
      <c r="X36" s="62">
        <v>2000</v>
      </c>
      <c r="Y36" s="62" t="str">
        <f t="shared" si="1"/>
        <v>1,52000</v>
      </c>
      <c r="Z36" s="73">
        <v>0.43</v>
      </c>
      <c r="AA36" s="64">
        <v>60</v>
      </c>
      <c r="AB36" s="64">
        <v>500</v>
      </c>
      <c r="AC36" s="62" t="str">
        <f t="shared" si="2"/>
        <v>60500</v>
      </c>
      <c r="AD36" s="73">
        <v>1.1</v>
      </c>
      <c r="AE36" s="74">
        <v>150</v>
      </c>
      <c r="AF36" s="59">
        <v>12</v>
      </c>
      <c r="AG36" s="62" t="str">
        <f t="shared" si="3"/>
        <v>15012</v>
      </c>
      <c r="AH36" s="73">
        <v>1.1</v>
      </c>
      <c r="AI36" s="71"/>
      <c r="AJ36" s="71"/>
      <c r="AK36" s="71"/>
      <c r="AL36" s="64"/>
      <c r="AM36" s="64"/>
      <c r="AN36" s="64"/>
      <c r="AO36" s="64"/>
      <c r="AP36" s="64"/>
      <c r="AQ36" s="64"/>
      <c r="AR36" s="40"/>
      <c r="AS36" s="42"/>
      <c r="AT36" s="42"/>
      <c r="AU36" s="42"/>
      <c r="AV36" s="42"/>
    </row>
    <row r="37" spans="2:48" ht="3.75" customHeight="1">
      <c r="B37" s="10"/>
      <c r="C37" s="28"/>
      <c r="D37" s="25"/>
      <c r="E37" s="25"/>
      <c r="F37" s="25"/>
      <c r="G37" s="25"/>
      <c r="H37" s="25"/>
      <c r="I37" s="25"/>
      <c r="J37" s="25"/>
      <c r="K37" s="25"/>
      <c r="L37" s="29"/>
      <c r="M37" s="11"/>
      <c r="O37" s="59">
        <v>2</v>
      </c>
      <c r="P37" s="60">
        <v>200</v>
      </c>
      <c r="Q37" s="62" t="str">
        <f t="shared" si="4"/>
        <v>2200</v>
      </c>
      <c r="R37" s="73">
        <v>0.8</v>
      </c>
      <c r="S37" s="59">
        <v>1</v>
      </c>
      <c r="T37" s="60">
        <v>300</v>
      </c>
      <c r="U37" s="62" t="str">
        <f t="shared" si="0"/>
        <v>1300</v>
      </c>
      <c r="V37" s="73">
        <v>0.8</v>
      </c>
      <c r="W37" s="62">
        <v>2</v>
      </c>
      <c r="X37" s="62">
        <v>200</v>
      </c>
      <c r="Y37" s="62" t="str">
        <f t="shared" si="1"/>
        <v>2200</v>
      </c>
      <c r="Z37" s="73">
        <v>0.46</v>
      </c>
      <c r="AA37" s="64">
        <v>60</v>
      </c>
      <c r="AB37" s="64">
        <v>1000</v>
      </c>
      <c r="AC37" s="62" t="str">
        <f t="shared" si="2"/>
        <v>601000</v>
      </c>
      <c r="AD37" s="73">
        <v>1.15</v>
      </c>
      <c r="AE37" s="74">
        <v>200</v>
      </c>
      <c r="AF37" s="59">
        <v>0.5</v>
      </c>
      <c r="AG37" s="62" t="str">
        <f t="shared" si="3"/>
        <v>2000,5</v>
      </c>
      <c r="AH37" s="73">
        <v>0.84</v>
      </c>
      <c r="AL37" s="64"/>
      <c r="AM37" s="64"/>
      <c r="AN37" s="64"/>
      <c r="AO37" s="64"/>
      <c r="AP37" s="64"/>
      <c r="AQ37" s="64"/>
      <c r="AR37" s="40"/>
      <c r="AS37" s="41"/>
      <c r="AT37" s="41"/>
      <c r="AU37" s="41"/>
      <c r="AV37" s="41"/>
    </row>
    <row r="38" spans="2:48" ht="15">
      <c r="B38" s="13"/>
      <c r="C38" s="98" t="s">
        <v>9</v>
      </c>
      <c r="D38" s="88"/>
      <c r="E38" s="88"/>
      <c r="F38" s="88"/>
      <c r="G38" s="88">
        <f>IF(N44=TRUE,"Если Вы видите #Н/Д, то рассчитайте по формуле ниже","")</f>
      </c>
      <c r="H38" s="88"/>
      <c r="I38" s="88"/>
      <c r="J38" s="88"/>
      <c r="K38" s="89"/>
      <c r="L38" s="43">
        <f>IF(OR(L34="-",L34="",L36="-",L36=""),0,IF(AND(F8&gt;50,F8&lt;=75),VLOOKUP(V19,U20:V211,2,FALSE)*1.2,IF(F8&gt;75,VLOOKUP(V19,U20:V211,2,FALSE)*1.35,IF(F8&lt;=50,VLOOKUP(V19,U20:V211,2,FALSE),0))))</f>
        <v>0</v>
      </c>
      <c r="M38" s="14"/>
      <c r="N38" s="52"/>
      <c r="O38" s="59">
        <v>2</v>
      </c>
      <c r="P38" s="60">
        <v>300</v>
      </c>
      <c r="Q38" s="62" t="str">
        <f t="shared" si="4"/>
        <v>2300</v>
      </c>
      <c r="R38" s="73">
        <v>0.87</v>
      </c>
      <c r="S38" s="59">
        <v>1</v>
      </c>
      <c r="T38" s="60">
        <v>500</v>
      </c>
      <c r="U38" s="62" t="str">
        <f t="shared" si="0"/>
        <v>1500</v>
      </c>
      <c r="V38" s="73">
        <v>0.86</v>
      </c>
      <c r="W38" s="62">
        <v>2</v>
      </c>
      <c r="X38" s="62">
        <v>500</v>
      </c>
      <c r="Y38" s="62" t="str">
        <f t="shared" si="1"/>
        <v>2500</v>
      </c>
      <c r="Z38" s="73">
        <v>0.49</v>
      </c>
      <c r="AA38" s="64">
        <v>60</v>
      </c>
      <c r="AB38" s="64">
        <v>1500</v>
      </c>
      <c r="AC38" s="62" t="str">
        <f t="shared" si="2"/>
        <v>601500</v>
      </c>
      <c r="AD38" s="73">
        <v>1.18</v>
      </c>
      <c r="AE38" s="74">
        <v>200</v>
      </c>
      <c r="AF38" s="59">
        <v>1</v>
      </c>
      <c r="AG38" s="62" t="str">
        <f t="shared" si="3"/>
        <v>2001</v>
      </c>
      <c r="AH38" s="73">
        <v>0.92</v>
      </c>
      <c r="AI38" s="71"/>
      <c r="AJ38" s="71"/>
      <c r="AK38" s="71"/>
      <c r="AL38" s="64"/>
      <c r="AM38" s="64"/>
      <c r="AN38" s="64"/>
      <c r="AO38" s="64"/>
      <c r="AP38" s="64"/>
      <c r="AQ38" s="64"/>
      <c r="AR38" s="40"/>
      <c r="AS38" s="42"/>
      <c r="AT38" s="42"/>
      <c r="AU38" s="42"/>
      <c r="AV38" s="42"/>
    </row>
    <row r="39" spans="2:48" ht="12" customHeight="1">
      <c r="B39" s="10"/>
      <c r="C39" s="28"/>
      <c r="D39" s="25"/>
      <c r="E39" s="25"/>
      <c r="F39" s="25"/>
      <c r="G39" s="25"/>
      <c r="H39" s="25"/>
      <c r="I39" s="25"/>
      <c r="J39" s="25"/>
      <c r="K39" s="25"/>
      <c r="L39" s="29"/>
      <c r="M39" s="11"/>
      <c r="O39" s="59">
        <v>2</v>
      </c>
      <c r="P39" s="60">
        <v>500</v>
      </c>
      <c r="Q39" s="62" t="str">
        <f t="shared" si="4"/>
        <v>2500</v>
      </c>
      <c r="R39" s="73">
        <v>0.97</v>
      </c>
      <c r="S39" s="59">
        <v>1</v>
      </c>
      <c r="T39" s="60">
        <v>800</v>
      </c>
      <c r="U39" s="62" t="str">
        <f t="shared" si="0"/>
        <v>1800</v>
      </c>
      <c r="V39" s="73">
        <v>0.93</v>
      </c>
      <c r="W39" s="62">
        <v>2</v>
      </c>
      <c r="X39" s="62">
        <v>1000</v>
      </c>
      <c r="Y39" s="62" t="str">
        <f t="shared" si="1"/>
        <v>21000</v>
      </c>
      <c r="Z39" s="73">
        <v>0.51</v>
      </c>
      <c r="AA39" s="64">
        <v>100</v>
      </c>
      <c r="AB39" s="64">
        <v>100</v>
      </c>
      <c r="AC39" s="62" t="str">
        <f t="shared" si="2"/>
        <v>100100</v>
      </c>
      <c r="AD39" s="73">
        <v>1.3</v>
      </c>
      <c r="AE39" s="74">
        <v>200</v>
      </c>
      <c r="AF39" s="59">
        <v>4</v>
      </c>
      <c r="AG39" s="62" t="str">
        <f t="shared" si="3"/>
        <v>2004</v>
      </c>
      <c r="AH39" s="73">
        <v>1.11</v>
      </c>
      <c r="AL39" s="64"/>
      <c r="AM39" s="64"/>
      <c r="AN39" s="64"/>
      <c r="AO39" s="64"/>
      <c r="AP39" s="64"/>
      <c r="AQ39" s="64"/>
      <c r="AR39" s="40"/>
      <c r="AS39" s="41"/>
      <c r="AT39" s="41"/>
      <c r="AU39" s="41"/>
      <c r="AV39" s="41"/>
    </row>
    <row r="40" spans="2:48" ht="24.75" customHeight="1">
      <c r="B40" s="13"/>
      <c r="C40" s="102" t="s">
        <v>18</v>
      </c>
      <c r="D40" s="103"/>
      <c r="E40" s="103"/>
      <c r="F40" s="103"/>
      <c r="G40" s="103"/>
      <c r="H40" s="103"/>
      <c r="I40" s="92" t="str">
        <f>IF($N$44=TRUE,"Введите данные вручную","В данной ситуации не задействовано")</f>
        <v>В данной ситуации не задействовано</v>
      </c>
      <c r="J40" s="92"/>
      <c r="K40" s="93"/>
      <c r="L40" s="44"/>
      <c r="M40" s="14"/>
      <c r="N40" s="52"/>
      <c r="O40" s="59">
        <v>2.5</v>
      </c>
      <c r="P40" s="60">
        <v>50</v>
      </c>
      <c r="Q40" s="62" t="str">
        <f t="shared" si="4"/>
        <v>2,550</v>
      </c>
      <c r="R40" s="73">
        <v>0.68</v>
      </c>
      <c r="S40" s="59">
        <v>1</v>
      </c>
      <c r="T40" s="60">
        <v>1200</v>
      </c>
      <c r="U40" s="62" t="str">
        <f t="shared" si="0"/>
        <v>11200</v>
      </c>
      <c r="V40" s="73">
        <v>0.98</v>
      </c>
      <c r="W40" s="62">
        <v>2</v>
      </c>
      <c r="X40" s="62">
        <v>2000</v>
      </c>
      <c r="Y40" s="62" t="str">
        <f t="shared" si="1"/>
        <v>22000</v>
      </c>
      <c r="Z40" s="73">
        <v>0.54</v>
      </c>
      <c r="AA40" s="64">
        <v>100</v>
      </c>
      <c r="AB40" s="64">
        <v>500</v>
      </c>
      <c r="AC40" s="62" t="str">
        <f t="shared" si="2"/>
        <v>100500</v>
      </c>
      <c r="AD40" s="73">
        <v>1.43</v>
      </c>
      <c r="AE40" s="74">
        <v>200</v>
      </c>
      <c r="AF40" s="59">
        <v>8</v>
      </c>
      <c r="AG40" s="62" t="str">
        <f t="shared" si="3"/>
        <v>2008</v>
      </c>
      <c r="AH40" s="73">
        <v>1.21</v>
      </c>
      <c r="AI40" s="71"/>
      <c r="AJ40" s="71"/>
      <c r="AK40" s="71"/>
      <c r="AL40" s="64"/>
      <c r="AM40" s="64"/>
      <c r="AN40" s="64"/>
      <c r="AO40" s="64"/>
      <c r="AP40" s="64"/>
      <c r="AQ40" s="64"/>
      <c r="AR40" s="40"/>
      <c r="AS40" s="42"/>
      <c r="AT40" s="42"/>
      <c r="AU40" s="42"/>
      <c r="AV40" s="42"/>
    </row>
    <row r="41" spans="2:48" ht="3.75" customHeight="1">
      <c r="B41" s="10"/>
      <c r="C41" s="28"/>
      <c r="D41" s="25"/>
      <c r="E41" s="25"/>
      <c r="F41" s="25"/>
      <c r="G41" s="25"/>
      <c r="H41" s="25"/>
      <c r="I41" s="25"/>
      <c r="J41" s="25"/>
      <c r="K41" s="25"/>
      <c r="L41" s="29"/>
      <c r="M41" s="11"/>
      <c r="O41" s="59">
        <v>2.5</v>
      </c>
      <c r="P41" s="60">
        <v>100</v>
      </c>
      <c r="Q41" s="62" t="str">
        <f t="shared" si="4"/>
        <v>2,5100</v>
      </c>
      <c r="R41" s="73">
        <v>0.78</v>
      </c>
      <c r="S41" s="59">
        <v>1.5</v>
      </c>
      <c r="T41" s="60">
        <v>50</v>
      </c>
      <c r="U41" s="62" t="str">
        <f t="shared" si="0"/>
        <v>1,550</v>
      </c>
      <c r="V41" s="73">
        <v>0.69</v>
      </c>
      <c r="W41" s="62">
        <v>2.5</v>
      </c>
      <c r="X41" s="62">
        <v>500</v>
      </c>
      <c r="Y41" s="62" t="str">
        <f t="shared" si="1"/>
        <v>2,5500</v>
      </c>
      <c r="Z41" s="73">
        <v>0.55</v>
      </c>
      <c r="AA41" s="64">
        <v>100</v>
      </c>
      <c r="AB41" s="64">
        <v>1000</v>
      </c>
      <c r="AC41" s="62" t="str">
        <f t="shared" si="2"/>
        <v>1001000</v>
      </c>
      <c r="AD41" s="73">
        <v>1.5</v>
      </c>
      <c r="AE41" s="74">
        <v>200</v>
      </c>
      <c r="AF41" s="59">
        <v>12</v>
      </c>
      <c r="AG41" s="62" t="str">
        <f t="shared" si="3"/>
        <v>20012</v>
      </c>
      <c r="AH41" s="73">
        <v>1.28</v>
      </c>
      <c r="AI41" s="64"/>
      <c r="AL41" s="64"/>
      <c r="AM41" s="64"/>
      <c r="AN41" s="64"/>
      <c r="AO41" s="64"/>
      <c r="AP41" s="64"/>
      <c r="AQ41" s="64"/>
      <c r="AR41" s="40"/>
      <c r="AS41" s="41"/>
      <c r="AT41" s="41"/>
      <c r="AU41" s="41"/>
      <c r="AV41" s="41"/>
    </row>
    <row r="42" spans="2:48" ht="23.25" customHeight="1">
      <c r="B42" s="13"/>
      <c r="C42" s="94" t="s">
        <v>17</v>
      </c>
      <c r="D42" s="95"/>
      <c r="E42" s="95"/>
      <c r="F42" s="95"/>
      <c r="G42" s="95"/>
      <c r="H42" s="95"/>
      <c r="I42" s="96" t="str">
        <f>IF($N$44=TRUE,"Введите данные вручную","В данной ситуации не задействовано")</f>
        <v>В данной ситуации не задействовано</v>
      </c>
      <c r="J42" s="96"/>
      <c r="K42" s="97"/>
      <c r="L42" s="46"/>
      <c r="M42" s="14"/>
      <c r="N42" s="52"/>
      <c r="O42" s="59">
        <v>2.5</v>
      </c>
      <c r="P42" s="60">
        <v>200</v>
      </c>
      <c r="Q42" s="62" t="str">
        <f t="shared" si="4"/>
        <v>2,5200</v>
      </c>
      <c r="R42" s="73">
        <v>0.91</v>
      </c>
      <c r="S42" s="59">
        <v>1.5</v>
      </c>
      <c r="T42" s="60">
        <v>100</v>
      </c>
      <c r="U42" s="62" t="str">
        <f t="shared" si="0"/>
        <v>1,5100</v>
      </c>
      <c r="V42" s="73">
        <v>0.76</v>
      </c>
      <c r="W42" s="62">
        <v>2.5</v>
      </c>
      <c r="X42" s="62">
        <v>1000</v>
      </c>
      <c r="Y42" s="62" t="str">
        <f t="shared" si="1"/>
        <v>2,51000</v>
      </c>
      <c r="Z42" s="73">
        <v>0.58</v>
      </c>
      <c r="AA42" s="64">
        <v>100</v>
      </c>
      <c r="AB42" s="64">
        <v>1500</v>
      </c>
      <c r="AC42" s="62" t="str">
        <f t="shared" si="2"/>
        <v>1001500</v>
      </c>
      <c r="AD42" s="73">
        <v>1.54</v>
      </c>
      <c r="AE42" s="60">
        <v>300</v>
      </c>
      <c r="AF42" s="59">
        <v>0.5</v>
      </c>
      <c r="AG42" s="62" t="str">
        <f t="shared" si="3"/>
        <v>3000,5</v>
      </c>
      <c r="AH42" s="73">
        <v>1.05</v>
      </c>
      <c r="AI42" s="64"/>
      <c r="AJ42" s="71"/>
      <c r="AK42" s="71"/>
      <c r="AL42" s="64"/>
      <c r="AM42" s="64"/>
      <c r="AN42" s="64"/>
      <c r="AO42" s="64"/>
      <c r="AP42" s="64"/>
      <c r="AQ42" s="64"/>
      <c r="AR42" s="40"/>
      <c r="AS42" s="42"/>
      <c r="AT42" s="42"/>
      <c r="AU42" s="42"/>
      <c r="AV42" s="42"/>
    </row>
    <row r="43" spans="2:48" ht="3.75" customHeight="1">
      <c r="B43" s="10"/>
      <c r="C43" s="28"/>
      <c r="D43" s="25"/>
      <c r="E43" s="25"/>
      <c r="F43" s="25"/>
      <c r="G43" s="25"/>
      <c r="H43" s="25"/>
      <c r="I43" s="25"/>
      <c r="J43" s="25"/>
      <c r="K43" s="25"/>
      <c r="L43" s="29"/>
      <c r="M43" s="11"/>
      <c r="O43" s="59">
        <v>2.5</v>
      </c>
      <c r="P43" s="60">
        <v>300</v>
      </c>
      <c r="Q43" s="62" t="str">
        <f t="shared" si="4"/>
        <v>2,5300</v>
      </c>
      <c r="R43" s="73">
        <v>0.99</v>
      </c>
      <c r="S43" s="59">
        <v>1.5</v>
      </c>
      <c r="T43" s="60">
        <v>200</v>
      </c>
      <c r="U43" s="62" t="str">
        <f t="shared" si="0"/>
        <v>1,5200</v>
      </c>
      <c r="V43" s="73">
        <v>0.84</v>
      </c>
      <c r="W43" s="62">
        <v>2.5</v>
      </c>
      <c r="X43" s="62">
        <v>2000</v>
      </c>
      <c r="Y43" s="62" t="str">
        <f t="shared" si="1"/>
        <v>2,52000</v>
      </c>
      <c r="Z43" s="73">
        <v>0.61</v>
      </c>
      <c r="AA43" s="64">
        <v>100</v>
      </c>
      <c r="AB43" s="62">
        <v>2000</v>
      </c>
      <c r="AC43" s="62" t="str">
        <f t="shared" si="2"/>
        <v>1002000</v>
      </c>
      <c r="AD43" s="73">
        <v>1.56</v>
      </c>
      <c r="AE43" s="60">
        <v>300</v>
      </c>
      <c r="AF43" s="59">
        <v>1</v>
      </c>
      <c r="AG43" s="62" t="str">
        <f t="shared" si="3"/>
        <v>3001</v>
      </c>
      <c r="AH43" s="73">
        <v>1.14</v>
      </c>
      <c r="AI43" s="64"/>
      <c r="AL43" s="64"/>
      <c r="AM43" s="64"/>
      <c r="AN43" s="64"/>
      <c r="AO43" s="64"/>
      <c r="AP43" s="64"/>
      <c r="AQ43" s="64"/>
      <c r="AR43" s="40"/>
      <c r="AS43" s="41"/>
      <c r="AT43" s="41"/>
      <c r="AU43" s="41"/>
      <c r="AV43" s="41"/>
    </row>
    <row r="44" spans="2:48" ht="15">
      <c r="B44" s="13"/>
      <c r="C44" s="98" t="s">
        <v>9</v>
      </c>
      <c r="D44" s="88"/>
      <c r="E44" s="88"/>
      <c r="F44" s="88"/>
      <c r="G44" s="88"/>
      <c r="H44" s="88"/>
      <c r="I44" s="88"/>
      <c r="J44" s="88"/>
      <c r="K44" s="89"/>
      <c r="L44" s="49">
        <f>IF(AND($F$8&gt;50,$F$8&lt;=75),0.342*L42^0.283*L40^0.149*1.2,IF($F$8&gt;75,0.342*L42^0.283*L40^0.149*1.35,IF($F$8&lt;=50,0.342*L42^0.283*L40^0.149,0)))</f>
        <v>0</v>
      </c>
      <c r="M44" s="14"/>
      <c r="N44" s="55" t="b">
        <f>ISERROR($L$38)</f>
        <v>0</v>
      </c>
      <c r="O44" s="59">
        <v>2.5</v>
      </c>
      <c r="P44" s="60">
        <v>500</v>
      </c>
      <c r="Q44" s="62" t="str">
        <f t="shared" si="4"/>
        <v>2,5500</v>
      </c>
      <c r="R44" s="73">
        <v>1.1</v>
      </c>
      <c r="S44" s="59">
        <v>1.5</v>
      </c>
      <c r="T44" s="60">
        <v>300</v>
      </c>
      <c r="U44" s="62" t="str">
        <f t="shared" si="0"/>
        <v>1,5300</v>
      </c>
      <c r="V44" s="73">
        <v>0.9</v>
      </c>
      <c r="W44" s="62">
        <v>2.5</v>
      </c>
      <c r="X44" s="62">
        <v>3000</v>
      </c>
      <c r="Y44" s="62" t="str">
        <f t="shared" si="1"/>
        <v>2,53000</v>
      </c>
      <c r="Z44" s="73">
        <v>0.64</v>
      </c>
      <c r="AA44" s="64">
        <v>100</v>
      </c>
      <c r="AB44" s="62">
        <v>2500</v>
      </c>
      <c r="AC44" s="62" t="str">
        <f t="shared" si="2"/>
        <v>1002500</v>
      </c>
      <c r="AD44" s="73">
        <v>1.59</v>
      </c>
      <c r="AE44" s="60">
        <v>300</v>
      </c>
      <c r="AF44" s="59">
        <v>4</v>
      </c>
      <c r="AG44" s="62" t="str">
        <f t="shared" si="3"/>
        <v>3004</v>
      </c>
      <c r="AH44" s="73">
        <v>1.37</v>
      </c>
      <c r="AI44" s="64"/>
      <c r="AJ44" s="71"/>
      <c r="AK44" s="71"/>
      <c r="AL44" s="64"/>
      <c r="AM44" s="64"/>
      <c r="AN44" s="64"/>
      <c r="AO44" s="64"/>
      <c r="AP44" s="64"/>
      <c r="AQ44" s="64"/>
      <c r="AR44" s="40"/>
      <c r="AS44" s="42"/>
      <c r="AT44" s="42"/>
      <c r="AU44" s="42"/>
      <c r="AV44" s="42"/>
    </row>
    <row r="45" spans="2:48" ht="15">
      <c r="B45" s="10"/>
      <c r="C45" s="28"/>
      <c r="D45" s="25"/>
      <c r="E45" s="25"/>
      <c r="F45" s="25"/>
      <c r="G45" s="25"/>
      <c r="H45" s="25"/>
      <c r="I45" s="25"/>
      <c r="J45" s="25"/>
      <c r="K45" s="25"/>
      <c r="L45" s="29"/>
      <c r="M45" s="11"/>
      <c r="O45" s="59">
        <v>3</v>
      </c>
      <c r="P45" s="60">
        <v>50</v>
      </c>
      <c r="Q45" s="62" t="str">
        <f t="shared" si="4"/>
        <v>350</v>
      </c>
      <c r="R45" s="73">
        <v>0.75</v>
      </c>
      <c r="S45" s="59">
        <v>1.5</v>
      </c>
      <c r="T45" s="60">
        <v>500</v>
      </c>
      <c r="U45" s="62" t="str">
        <f t="shared" si="0"/>
        <v>1,5500</v>
      </c>
      <c r="V45" s="73">
        <v>0.97</v>
      </c>
      <c r="W45" s="62">
        <v>2.5</v>
      </c>
      <c r="X45" s="62">
        <v>2000</v>
      </c>
      <c r="Y45" s="62" t="str">
        <f t="shared" si="1"/>
        <v>2,52000</v>
      </c>
      <c r="Z45" s="73">
        <v>0.65</v>
      </c>
      <c r="AA45" s="64">
        <v>150</v>
      </c>
      <c r="AB45" s="62">
        <v>500</v>
      </c>
      <c r="AC45" s="62" t="str">
        <f t="shared" si="2"/>
        <v>150500</v>
      </c>
      <c r="AD45" s="73">
        <v>1.77</v>
      </c>
      <c r="AE45" s="60">
        <v>300</v>
      </c>
      <c r="AF45" s="59">
        <v>8</v>
      </c>
      <c r="AG45" s="62" t="str">
        <f t="shared" si="3"/>
        <v>3008</v>
      </c>
      <c r="AH45" s="73">
        <v>1.5</v>
      </c>
      <c r="AI45" s="64"/>
      <c r="AL45" s="64"/>
      <c r="AM45" s="64"/>
      <c r="AN45" s="64"/>
      <c r="AO45" s="64"/>
      <c r="AP45" s="64"/>
      <c r="AQ45" s="64"/>
      <c r="AR45" s="40"/>
      <c r="AS45" s="41"/>
      <c r="AT45" s="41"/>
      <c r="AU45" s="41"/>
      <c r="AV45" s="41"/>
    </row>
    <row r="46" spans="2:48" ht="28.5" customHeight="1">
      <c r="B46" s="10"/>
      <c r="C46" s="108" t="s">
        <v>7</v>
      </c>
      <c r="D46" s="109"/>
      <c r="E46" s="109"/>
      <c r="F46" s="109"/>
      <c r="G46" s="109"/>
      <c r="H46" s="109"/>
      <c r="I46" s="109"/>
      <c r="J46" s="109"/>
      <c r="K46" s="116"/>
      <c r="L46" s="48"/>
      <c r="M46" s="11"/>
      <c r="O46" s="59">
        <v>3</v>
      </c>
      <c r="P46" s="60">
        <v>100</v>
      </c>
      <c r="Q46" s="62" t="str">
        <f t="shared" si="4"/>
        <v>3100</v>
      </c>
      <c r="R46" s="73">
        <v>0.87</v>
      </c>
      <c r="S46" s="59">
        <v>1.5</v>
      </c>
      <c r="T46" s="60">
        <v>800</v>
      </c>
      <c r="U46" s="62" t="str">
        <f t="shared" si="0"/>
        <v>1,5800</v>
      </c>
      <c r="V46" s="73">
        <v>1.04</v>
      </c>
      <c r="W46" s="62">
        <v>3</v>
      </c>
      <c r="X46" s="62">
        <v>200</v>
      </c>
      <c r="Y46" s="62" t="str">
        <f t="shared" si="1"/>
        <v>3200</v>
      </c>
      <c r="Z46" s="73">
        <v>0.63</v>
      </c>
      <c r="AA46" s="64">
        <v>150</v>
      </c>
      <c r="AB46" s="64">
        <v>1000</v>
      </c>
      <c r="AC46" s="62" t="str">
        <f t="shared" si="2"/>
        <v>1501000</v>
      </c>
      <c r="AD46" s="73">
        <v>1.85</v>
      </c>
      <c r="AE46" s="60">
        <v>300</v>
      </c>
      <c r="AF46" s="59">
        <v>12</v>
      </c>
      <c r="AG46" s="62" t="str">
        <f t="shared" si="3"/>
        <v>30012</v>
      </c>
      <c r="AH46" s="73">
        <v>1.58</v>
      </c>
      <c r="AI46" s="64"/>
      <c r="AL46" s="64"/>
      <c r="AM46" s="64"/>
      <c r="AN46" s="64"/>
      <c r="AO46" s="64"/>
      <c r="AP46" s="64"/>
      <c r="AQ46" s="64"/>
      <c r="AR46" s="40"/>
      <c r="AS46" s="41"/>
      <c r="AT46" s="41"/>
      <c r="AU46" s="41"/>
      <c r="AV46" s="41"/>
    </row>
    <row r="47" spans="2:48" ht="15">
      <c r="B47" s="10"/>
      <c r="C47" s="28"/>
      <c r="D47" s="25"/>
      <c r="E47" s="25"/>
      <c r="F47" s="25"/>
      <c r="G47" s="25"/>
      <c r="H47" s="25"/>
      <c r="I47" s="25"/>
      <c r="J47" s="25"/>
      <c r="K47" s="25"/>
      <c r="L47" s="29"/>
      <c r="M47" s="11"/>
      <c r="O47" s="59">
        <v>3</v>
      </c>
      <c r="P47" s="60">
        <v>200</v>
      </c>
      <c r="Q47" s="62" t="str">
        <f t="shared" si="4"/>
        <v>3200</v>
      </c>
      <c r="R47" s="73">
        <v>1</v>
      </c>
      <c r="S47" s="59">
        <v>1.5</v>
      </c>
      <c r="T47" s="60">
        <v>1200</v>
      </c>
      <c r="U47" s="62" t="str">
        <f t="shared" si="0"/>
        <v>1,51200</v>
      </c>
      <c r="V47" s="73">
        <v>1.1</v>
      </c>
      <c r="W47" s="62">
        <v>3</v>
      </c>
      <c r="X47" s="62">
        <v>500</v>
      </c>
      <c r="Y47" s="62" t="str">
        <f t="shared" si="1"/>
        <v>3500</v>
      </c>
      <c r="Z47" s="73">
        <v>0.67</v>
      </c>
      <c r="AA47" s="64">
        <v>150</v>
      </c>
      <c r="AB47" s="64">
        <v>1500</v>
      </c>
      <c r="AC47" s="62" t="str">
        <f t="shared" si="2"/>
        <v>1501500</v>
      </c>
      <c r="AD47" s="73">
        <v>1.9</v>
      </c>
      <c r="AE47" s="74">
        <v>400</v>
      </c>
      <c r="AF47" s="59">
        <v>0.5</v>
      </c>
      <c r="AG47" s="62" t="str">
        <f t="shared" si="3"/>
        <v>4000,5</v>
      </c>
      <c r="AH47" s="73">
        <v>1.22</v>
      </c>
      <c r="AI47" s="64"/>
      <c r="AL47" s="64"/>
      <c r="AM47" s="64"/>
      <c r="AN47" s="64"/>
      <c r="AO47" s="64"/>
      <c r="AP47" s="64"/>
      <c r="AQ47" s="64"/>
      <c r="AR47" s="40"/>
      <c r="AS47" s="41"/>
      <c r="AT47" s="41"/>
      <c r="AU47" s="41"/>
      <c r="AV47" s="41"/>
    </row>
    <row r="48" spans="2:48" ht="15">
      <c r="B48" s="10"/>
      <c r="C48" s="79" t="s">
        <v>8</v>
      </c>
      <c r="D48" s="34"/>
      <c r="E48" s="34"/>
      <c r="F48" s="34"/>
      <c r="G48" s="34"/>
      <c r="H48" s="34"/>
      <c r="I48" s="34"/>
      <c r="J48" s="34"/>
      <c r="K48" s="34"/>
      <c r="L48" s="49">
        <f>IF(N44=TRUE,L44*(1+L46),L38*(1+L46))</f>
        <v>0</v>
      </c>
      <c r="M48" s="11"/>
      <c r="O48" s="59">
        <v>3</v>
      </c>
      <c r="P48" s="60">
        <v>300</v>
      </c>
      <c r="Q48" s="62" t="str">
        <f t="shared" si="4"/>
        <v>3300</v>
      </c>
      <c r="R48" s="73">
        <v>1.09</v>
      </c>
      <c r="S48" s="59">
        <v>1.5</v>
      </c>
      <c r="T48" s="60">
        <v>1700</v>
      </c>
      <c r="U48" s="62" t="str">
        <f t="shared" si="0"/>
        <v>1,51700</v>
      </c>
      <c r="V48" s="73">
        <v>1.16</v>
      </c>
      <c r="W48" s="62">
        <v>3</v>
      </c>
      <c r="X48" s="62">
        <v>1000</v>
      </c>
      <c r="Y48" s="62" t="str">
        <f t="shared" si="1"/>
        <v>31000</v>
      </c>
      <c r="Z48" s="73">
        <v>0.7</v>
      </c>
      <c r="AA48" s="64">
        <v>150</v>
      </c>
      <c r="AB48" s="64">
        <v>2000</v>
      </c>
      <c r="AC48" s="62" t="str">
        <f t="shared" si="2"/>
        <v>1502000</v>
      </c>
      <c r="AD48" s="73">
        <v>1.93</v>
      </c>
      <c r="AE48" s="74">
        <v>400</v>
      </c>
      <c r="AF48" s="59">
        <v>1</v>
      </c>
      <c r="AG48" s="62" t="str">
        <f t="shared" si="3"/>
        <v>4001</v>
      </c>
      <c r="AH48" s="73">
        <v>1.33</v>
      </c>
      <c r="AL48" s="64"/>
      <c r="AM48" s="64"/>
      <c r="AN48" s="64"/>
      <c r="AO48" s="64"/>
      <c r="AP48" s="64"/>
      <c r="AQ48" s="64"/>
      <c r="AR48" s="40"/>
      <c r="AS48" s="41"/>
      <c r="AT48" s="41"/>
      <c r="AU48" s="41"/>
      <c r="AV48" s="41"/>
    </row>
    <row r="49" spans="2:48" ht="7.5" customHeight="1">
      <c r="B49" s="10"/>
      <c r="C49" s="28"/>
      <c r="D49" s="25"/>
      <c r="E49" s="25"/>
      <c r="F49" s="25"/>
      <c r="G49" s="25"/>
      <c r="H49" s="25"/>
      <c r="I49" s="25"/>
      <c r="J49" s="25"/>
      <c r="K49" s="25"/>
      <c r="L49" s="29"/>
      <c r="M49" s="11"/>
      <c r="O49" s="59">
        <v>3</v>
      </c>
      <c r="P49" s="60">
        <v>500</v>
      </c>
      <c r="Q49" s="62" t="str">
        <f t="shared" si="4"/>
        <v>3500</v>
      </c>
      <c r="R49" s="73">
        <v>1.22</v>
      </c>
      <c r="S49" s="59">
        <v>1.5</v>
      </c>
      <c r="T49" s="60">
        <v>2300</v>
      </c>
      <c r="U49" s="62" t="str">
        <f t="shared" si="0"/>
        <v>1,52300</v>
      </c>
      <c r="V49" s="73">
        <v>1.22</v>
      </c>
      <c r="W49" s="62">
        <v>3</v>
      </c>
      <c r="X49" s="62">
        <v>2000</v>
      </c>
      <c r="Y49" s="62" t="str">
        <f t="shared" si="1"/>
        <v>32000</v>
      </c>
      <c r="Z49" s="73">
        <v>0.73</v>
      </c>
      <c r="AA49" s="64">
        <v>150</v>
      </c>
      <c r="AB49" s="64">
        <v>2500</v>
      </c>
      <c r="AC49" s="62" t="str">
        <f t="shared" si="2"/>
        <v>1502500</v>
      </c>
      <c r="AD49" s="73">
        <v>1.96</v>
      </c>
      <c r="AE49" s="74">
        <v>400</v>
      </c>
      <c r="AF49" s="59">
        <v>4</v>
      </c>
      <c r="AG49" s="62" t="str">
        <f t="shared" si="3"/>
        <v>4004</v>
      </c>
      <c r="AH49" s="73">
        <v>1.6</v>
      </c>
      <c r="AL49" s="64"/>
      <c r="AM49" s="64"/>
      <c r="AN49" s="64"/>
      <c r="AO49" s="64"/>
      <c r="AP49" s="64"/>
      <c r="AQ49" s="64"/>
      <c r="AR49" s="40"/>
      <c r="AS49" s="41"/>
      <c r="AT49" s="41"/>
      <c r="AU49" s="41"/>
      <c r="AV49" s="41"/>
    </row>
    <row r="50" spans="2:48" ht="29.25" customHeight="1">
      <c r="B50" s="10"/>
      <c r="C50" s="110" t="s">
        <v>4</v>
      </c>
      <c r="D50" s="111"/>
      <c r="E50" s="111"/>
      <c r="F50" s="111"/>
      <c r="G50" s="111"/>
      <c r="H50" s="111"/>
      <c r="I50" s="111"/>
      <c r="J50" s="111"/>
      <c r="K50" s="111"/>
      <c r="L50" s="112"/>
      <c r="M50" s="11"/>
      <c r="O50" s="59">
        <v>3</v>
      </c>
      <c r="P50" s="60">
        <v>800</v>
      </c>
      <c r="Q50" s="62" t="str">
        <f t="shared" si="4"/>
        <v>3800</v>
      </c>
      <c r="R50" s="73">
        <v>1.34</v>
      </c>
      <c r="S50" s="59">
        <v>2</v>
      </c>
      <c r="T50" s="60">
        <v>50</v>
      </c>
      <c r="U50" s="62" t="str">
        <f t="shared" si="0"/>
        <v>250</v>
      </c>
      <c r="V50" s="73">
        <v>0.75</v>
      </c>
      <c r="W50" s="62">
        <v>3</v>
      </c>
      <c r="X50" s="62">
        <v>3000</v>
      </c>
      <c r="Y50" s="62" t="str">
        <f t="shared" si="1"/>
        <v>33000</v>
      </c>
      <c r="Z50" s="73">
        <v>0.75</v>
      </c>
      <c r="AA50" s="64">
        <v>200</v>
      </c>
      <c r="AB50" s="64">
        <v>1000</v>
      </c>
      <c r="AC50" s="62" t="str">
        <f t="shared" si="2"/>
        <v>2001000</v>
      </c>
      <c r="AD50" s="73">
        <v>2.15</v>
      </c>
      <c r="AE50" s="74">
        <v>400</v>
      </c>
      <c r="AF50" s="59">
        <v>8</v>
      </c>
      <c r="AG50" s="62" t="str">
        <f t="shared" si="3"/>
        <v>4008</v>
      </c>
      <c r="AH50" s="73">
        <v>1.75</v>
      </c>
      <c r="AL50" s="64"/>
      <c r="AM50" s="64"/>
      <c r="AN50" s="64"/>
      <c r="AO50" s="64"/>
      <c r="AP50" s="64"/>
      <c r="AQ50" s="64"/>
      <c r="AR50" s="40"/>
      <c r="AS50" s="41"/>
      <c r="AT50" s="41"/>
      <c r="AU50" s="41"/>
      <c r="AV50" s="41"/>
    </row>
    <row r="51" spans="2:48" ht="7.5" customHeight="1">
      <c r="B51" s="10"/>
      <c r="C51" s="28"/>
      <c r="D51" s="25"/>
      <c r="E51" s="25"/>
      <c r="F51" s="25"/>
      <c r="G51" s="25"/>
      <c r="H51" s="25"/>
      <c r="I51" s="25"/>
      <c r="J51" s="25"/>
      <c r="K51" s="25"/>
      <c r="L51" s="29"/>
      <c r="M51" s="11"/>
      <c r="O51" s="59">
        <v>3</v>
      </c>
      <c r="P51" s="60">
        <v>1200</v>
      </c>
      <c r="Q51" s="62" t="str">
        <f t="shared" si="4"/>
        <v>31200</v>
      </c>
      <c r="R51" s="73">
        <v>1.46</v>
      </c>
      <c r="S51" s="59">
        <v>2</v>
      </c>
      <c r="T51" s="60">
        <v>100</v>
      </c>
      <c r="U51" s="62" t="str">
        <f t="shared" si="0"/>
        <v>2100</v>
      </c>
      <c r="V51" s="73">
        <v>0.83</v>
      </c>
      <c r="W51" s="62">
        <v>3.5</v>
      </c>
      <c r="X51" s="62">
        <v>200</v>
      </c>
      <c r="Y51" s="62" t="str">
        <f t="shared" si="1"/>
        <v>3,5200</v>
      </c>
      <c r="Z51" s="73">
        <v>0.71</v>
      </c>
      <c r="AA51" s="64">
        <v>200</v>
      </c>
      <c r="AB51" s="64">
        <v>1500</v>
      </c>
      <c r="AC51" s="62" t="str">
        <f t="shared" si="2"/>
        <v>2001500</v>
      </c>
      <c r="AD51" s="73">
        <v>2.21</v>
      </c>
      <c r="AE51" s="74">
        <v>400</v>
      </c>
      <c r="AF51" s="59">
        <v>12</v>
      </c>
      <c r="AG51" s="62" t="str">
        <f t="shared" si="3"/>
        <v>40012</v>
      </c>
      <c r="AH51" s="73">
        <v>1.84</v>
      </c>
      <c r="AL51" s="64"/>
      <c r="AM51" s="64"/>
      <c r="AN51" s="64"/>
      <c r="AO51" s="64"/>
      <c r="AP51" s="64"/>
      <c r="AQ51" s="64"/>
      <c r="AR51" s="40"/>
      <c r="AS51" s="41"/>
      <c r="AT51" s="41"/>
      <c r="AU51" s="41"/>
      <c r="AV51" s="41"/>
    </row>
    <row r="52" spans="2:48" ht="15">
      <c r="B52" s="13"/>
      <c r="C52" s="102" t="s">
        <v>19</v>
      </c>
      <c r="D52" s="103"/>
      <c r="E52" s="103"/>
      <c r="F52" s="103"/>
      <c r="G52" s="103"/>
      <c r="H52" s="103"/>
      <c r="I52" s="103"/>
      <c r="J52" s="103"/>
      <c r="K52" s="115"/>
      <c r="L52" s="45"/>
      <c r="M52" s="14"/>
      <c r="N52" s="52"/>
      <c r="O52" s="59">
        <v>3.5</v>
      </c>
      <c r="P52" s="60">
        <v>50</v>
      </c>
      <c r="Q52" s="62" t="str">
        <f t="shared" si="4"/>
        <v>3,550</v>
      </c>
      <c r="R52" s="73">
        <v>0.82</v>
      </c>
      <c r="S52" s="59">
        <v>2</v>
      </c>
      <c r="T52" s="60">
        <v>200</v>
      </c>
      <c r="U52" s="62" t="str">
        <f t="shared" si="0"/>
        <v>2200</v>
      </c>
      <c r="V52" s="73">
        <v>0.92</v>
      </c>
      <c r="W52" s="62">
        <v>3.5</v>
      </c>
      <c r="X52" s="62">
        <v>500</v>
      </c>
      <c r="Y52" s="62" t="str">
        <f t="shared" si="1"/>
        <v>3,5500</v>
      </c>
      <c r="Z52" s="73">
        <v>0.75</v>
      </c>
      <c r="AA52" s="64">
        <v>200</v>
      </c>
      <c r="AB52" s="64">
        <v>2000</v>
      </c>
      <c r="AC52" s="62" t="str">
        <f t="shared" si="2"/>
        <v>2002000</v>
      </c>
      <c r="AD52" s="73">
        <v>2.25</v>
      </c>
      <c r="AE52" s="74">
        <v>500</v>
      </c>
      <c r="AF52" s="59">
        <v>0.5</v>
      </c>
      <c r="AG52" s="62" t="str">
        <f t="shared" si="3"/>
        <v>5000,5</v>
      </c>
      <c r="AH52" s="73">
        <v>1.37</v>
      </c>
      <c r="AI52" s="71"/>
      <c r="AJ52" s="71"/>
      <c r="AK52" s="71"/>
      <c r="AL52" s="64"/>
      <c r="AM52" s="64"/>
      <c r="AN52" s="64"/>
      <c r="AO52" s="64"/>
      <c r="AP52" s="64"/>
      <c r="AQ52" s="64"/>
      <c r="AR52" s="40"/>
      <c r="AS52" s="42"/>
      <c r="AT52" s="42"/>
      <c r="AU52" s="42"/>
      <c r="AV52" s="42"/>
    </row>
    <row r="53" spans="2:48" ht="3.75" customHeight="1">
      <c r="B53" s="10"/>
      <c r="C53" s="100"/>
      <c r="D53" s="101"/>
      <c r="E53" s="101"/>
      <c r="F53" s="101"/>
      <c r="G53" s="101"/>
      <c r="H53" s="101"/>
      <c r="I53" s="101"/>
      <c r="J53" s="101"/>
      <c r="K53" s="25"/>
      <c r="L53" s="29"/>
      <c r="M53" s="11"/>
      <c r="O53" s="59">
        <v>3.5</v>
      </c>
      <c r="P53" s="60">
        <v>100</v>
      </c>
      <c r="Q53" s="62" t="str">
        <f t="shared" si="4"/>
        <v>3,5100</v>
      </c>
      <c r="R53" s="73">
        <v>0.94</v>
      </c>
      <c r="S53" s="59">
        <v>2</v>
      </c>
      <c r="T53" s="60">
        <v>300</v>
      </c>
      <c r="U53" s="62" t="str">
        <f t="shared" si="0"/>
        <v>2300</v>
      </c>
      <c r="V53" s="73">
        <v>0.97</v>
      </c>
      <c r="W53" s="62">
        <v>3.5</v>
      </c>
      <c r="X53" s="62">
        <v>1000</v>
      </c>
      <c r="Y53" s="62" t="str">
        <f t="shared" si="1"/>
        <v>3,51000</v>
      </c>
      <c r="Z53" s="73">
        <v>0.78</v>
      </c>
      <c r="AA53" s="64">
        <v>200</v>
      </c>
      <c r="AB53" s="64">
        <v>2500</v>
      </c>
      <c r="AC53" s="62" t="str">
        <f t="shared" si="2"/>
        <v>2002500</v>
      </c>
      <c r="AD53" s="73">
        <v>2.28</v>
      </c>
      <c r="AE53" s="74">
        <v>500</v>
      </c>
      <c r="AF53" s="59">
        <v>1</v>
      </c>
      <c r="AG53" s="62" t="str">
        <f t="shared" si="3"/>
        <v>5001</v>
      </c>
      <c r="AH53" s="73">
        <v>1.5</v>
      </c>
      <c r="AR53" s="41"/>
      <c r="AS53" s="41"/>
      <c r="AT53" s="41"/>
      <c r="AU53" s="41"/>
      <c r="AV53" s="41"/>
    </row>
    <row r="54" spans="2:48" ht="15">
      <c r="B54" s="13"/>
      <c r="C54" s="94" t="s">
        <v>17</v>
      </c>
      <c r="D54" s="95"/>
      <c r="E54" s="95"/>
      <c r="F54" s="95"/>
      <c r="G54" s="95"/>
      <c r="H54" s="95"/>
      <c r="I54" s="95"/>
      <c r="J54" s="95"/>
      <c r="K54" s="99"/>
      <c r="L54" s="47"/>
      <c r="M54" s="14"/>
      <c r="N54" s="52"/>
      <c r="O54" s="59">
        <v>3.5</v>
      </c>
      <c r="P54" s="60">
        <v>200</v>
      </c>
      <c r="Q54" s="62" t="str">
        <f t="shared" si="4"/>
        <v>3,5200</v>
      </c>
      <c r="R54" s="73">
        <v>1.09</v>
      </c>
      <c r="S54" s="59">
        <v>2</v>
      </c>
      <c r="T54" s="60">
        <v>500</v>
      </c>
      <c r="U54" s="62" t="str">
        <f t="shared" si="0"/>
        <v>2500</v>
      </c>
      <c r="V54" s="73">
        <v>1.05</v>
      </c>
      <c r="W54" s="62">
        <v>3.5</v>
      </c>
      <c r="X54" s="62">
        <v>2000</v>
      </c>
      <c r="Y54" s="62" t="str">
        <f t="shared" si="1"/>
        <v>3,52000</v>
      </c>
      <c r="Z54" s="73">
        <v>0.82</v>
      </c>
      <c r="AA54" s="64">
        <v>300</v>
      </c>
      <c r="AB54" s="64">
        <v>1000</v>
      </c>
      <c r="AC54" s="62" t="str">
        <f t="shared" si="2"/>
        <v>3001000</v>
      </c>
      <c r="AD54" s="73">
        <v>2.65</v>
      </c>
      <c r="AE54" s="74">
        <v>500</v>
      </c>
      <c r="AF54" s="59">
        <v>4</v>
      </c>
      <c r="AG54" s="62" t="str">
        <f t="shared" si="3"/>
        <v>5004</v>
      </c>
      <c r="AH54" s="73">
        <v>1.8</v>
      </c>
      <c r="AI54" s="71"/>
      <c r="AJ54" s="71"/>
      <c r="AK54" s="71"/>
      <c r="AL54" s="71"/>
      <c r="AM54" s="71"/>
      <c r="AN54" s="71"/>
      <c r="AO54" s="71"/>
      <c r="AP54" s="71"/>
      <c r="AQ54" s="71"/>
      <c r="AR54" s="42"/>
      <c r="AS54" s="42"/>
      <c r="AT54" s="42"/>
      <c r="AU54" s="42"/>
      <c r="AV54" s="42"/>
    </row>
    <row r="55" spans="2:48" ht="3.75" customHeight="1">
      <c r="B55" s="10"/>
      <c r="C55" s="28"/>
      <c r="D55" s="25"/>
      <c r="E55" s="25"/>
      <c r="F55" s="25"/>
      <c r="G55" s="25"/>
      <c r="H55" s="25"/>
      <c r="I55" s="25"/>
      <c r="J55" s="25"/>
      <c r="K55" s="25"/>
      <c r="L55" s="29"/>
      <c r="M55" s="11"/>
      <c r="O55" s="59">
        <v>3.5</v>
      </c>
      <c r="P55" s="60">
        <v>300</v>
      </c>
      <c r="Q55" s="62" t="str">
        <f t="shared" si="4"/>
        <v>3,5300</v>
      </c>
      <c r="R55" s="73">
        <v>1.19</v>
      </c>
      <c r="S55" s="59">
        <v>2</v>
      </c>
      <c r="T55" s="60">
        <v>800</v>
      </c>
      <c r="U55" s="62" t="str">
        <f t="shared" si="0"/>
        <v>2800</v>
      </c>
      <c r="V55" s="73">
        <v>1.13</v>
      </c>
      <c r="W55" s="62">
        <v>3.5</v>
      </c>
      <c r="X55" s="62">
        <v>3000</v>
      </c>
      <c r="Y55" s="62" t="str">
        <f t="shared" si="1"/>
        <v>3,53000</v>
      </c>
      <c r="Z55" s="73">
        <v>0.84</v>
      </c>
      <c r="AA55" s="64">
        <v>300</v>
      </c>
      <c r="AB55" s="64">
        <v>1500</v>
      </c>
      <c r="AC55" s="62" t="str">
        <f t="shared" si="2"/>
        <v>3001500</v>
      </c>
      <c r="AD55" s="73">
        <v>2.72</v>
      </c>
      <c r="AE55" s="74">
        <v>500</v>
      </c>
      <c r="AF55" s="59">
        <v>8</v>
      </c>
      <c r="AG55" s="62" t="str">
        <f t="shared" si="3"/>
        <v>5008</v>
      </c>
      <c r="AH55" s="73">
        <v>1.96</v>
      </c>
      <c r="AR55" s="41"/>
      <c r="AS55" s="41"/>
      <c r="AT55" s="41"/>
      <c r="AU55" s="41"/>
      <c r="AV55" s="41"/>
    </row>
    <row r="56" spans="2:48" ht="15">
      <c r="B56" s="13"/>
      <c r="C56" s="98" t="s">
        <v>9</v>
      </c>
      <c r="D56" s="88"/>
      <c r="E56" s="88"/>
      <c r="F56" s="88"/>
      <c r="G56" s="88">
        <f>IF(N62=TRUE,"Если Вы видите #Н/Д, то рассчитайте по формуле ниже","")</f>
      </c>
      <c r="H56" s="88"/>
      <c r="I56" s="88"/>
      <c r="J56" s="88"/>
      <c r="K56" s="89"/>
      <c r="L56" s="43">
        <f>IF(OR(L52="-",L52="",L54="-",L54=""),0,IF(AND(F8&gt;50,F8&lt;=75),VLOOKUP(Z19,Y20:Z127,2,FALSE)*1.2,IF(F8&gt;75,VLOOKUP(Z19,Y20:Z127,2,FALSE)*1.35,IF(F8&lt;=50,VLOOKUP(Z19,Y20:Z127,2,FALSE),0))))</f>
        <v>0</v>
      </c>
      <c r="M56" s="14"/>
      <c r="N56" s="52"/>
      <c r="O56" s="59">
        <v>3.5</v>
      </c>
      <c r="P56" s="60">
        <v>500</v>
      </c>
      <c r="Q56" s="62" t="str">
        <f t="shared" si="4"/>
        <v>3,5500</v>
      </c>
      <c r="R56" s="73">
        <v>1.32</v>
      </c>
      <c r="S56" s="59">
        <v>2</v>
      </c>
      <c r="T56" s="60">
        <v>1200</v>
      </c>
      <c r="U56" s="62" t="str">
        <f t="shared" si="0"/>
        <v>21200</v>
      </c>
      <c r="V56" s="73">
        <v>1.2</v>
      </c>
      <c r="W56" s="62">
        <v>4</v>
      </c>
      <c r="X56" s="62">
        <v>200</v>
      </c>
      <c r="Y56" s="62" t="str">
        <f t="shared" si="1"/>
        <v>4200</v>
      </c>
      <c r="Z56" s="73">
        <v>0.78</v>
      </c>
      <c r="AA56" s="64">
        <v>300</v>
      </c>
      <c r="AB56" s="64">
        <v>2000</v>
      </c>
      <c r="AC56" s="62" t="str">
        <f t="shared" si="2"/>
        <v>3002000</v>
      </c>
      <c r="AD56" s="73">
        <v>2.77</v>
      </c>
      <c r="AE56" s="74">
        <v>500</v>
      </c>
      <c r="AF56" s="59">
        <v>12</v>
      </c>
      <c r="AG56" s="62" t="str">
        <f t="shared" si="3"/>
        <v>50012</v>
      </c>
      <c r="AH56" s="73">
        <v>2.07</v>
      </c>
      <c r="AI56" s="71"/>
      <c r="AJ56" s="71"/>
      <c r="AK56" s="71"/>
      <c r="AL56" s="71"/>
      <c r="AM56" s="71"/>
      <c r="AN56" s="71"/>
      <c r="AO56" s="71"/>
      <c r="AP56" s="71"/>
      <c r="AQ56" s="71"/>
      <c r="AR56" s="42"/>
      <c r="AS56" s="42"/>
      <c r="AT56" s="42"/>
      <c r="AU56" s="42"/>
      <c r="AV56" s="42"/>
    </row>
    <row r="57" spans="2:48" ht="15">
      <c r="B57" s="10"/>
      <c r="C57" s="28"/>
      <c r="D57" s="25"/>
      <c r="E57" s="25"/>
      <c r="F57" s="25"/>
      <c r="G57" s="25"/>
      <c r="H57" s="25"/>
      <c r="I57" s="25"/>
      <c r="J57" s="25"/>
      <c r="K57" s="25"/>
      <c r="L57" s="29"/>
      <c r="M57" s="11"/>
      <c r="O57" s="59">
        <v>3.5</v>
      </c>
      <c r="P57" s="60">
        <v>800</v>
      </c>
      <c r="Q57" s="62" t="str">
        <f t="shared" si="4"/>
        <v>3,5800</v>
      </c>
      <c r="R57" s="73">
        <v>1.46</v>
      </c>
      <c r="S57" s="59">
        <v>2</v>
      </c>
      <c r="T57" s="60">
        <v>1700</v>
      </c>
      <c r="U57" s="62" t="str">
        <f t="shared" si="0"/>
        <v>21700</v>
      </c>
      <c r="V57" s="73">
        <v>1.26</v>
      </c>
      <c r="W57" s="62">
        <v>4</v>
      </c>
      <c r="X57" s="62">
        <v>500</v>
      </c>
      <c r="Y57" s="62" t="str">
        <f t="shared" si="1"/>
        <v>4500</v>
      </c>
      <c r="Z57" s="73">
        <v>0.83</v>
      </c>
      <c r="AA57" s="64">
        <v>300</v>
      </c>
      <c r="AB57" s="64">
        <v>2500</v>
      </c>
      <c r="AC57" s="62" t="str">
        <f t="shared" si="2"/>
        <v>3002500</v>
      </c>
      <c r="AD57" s="73">
        <v>2.81</v>
      </c>
      <c r="AE57" s="74">
        <v>600</v>
      </c>
      <c r="AF57" s="59">
        <v>1</v>
      </c>
      <c r="AG57" s="62" t="str">
        <f t="shared" si="3"/>
        <v>6001</v>
      </c>
      <c r="AH57" s="73">
        <v>1.65</v>
      </c>
      <c r="AR57" s="41"/>
      <c r="AS57" s="41"/>
      <c r="AT57" s="41"/>
      <c r="AU57" s="41"/>
      <c r="AV57" s="41"/>
    </row>
    <row r="58" spans="2:48" ht="26.25" customHeight="1">
      <c r="B58" s="13"/>
      <c r="C58" s="102" t="s">
        <v>19</v>
      </c>
      <c r="D58" s="103"/>
      <c r="E58" s="103"/>
      <c r="F58" s="103"/>
      <c r="G58" s="103"/>
      <c r="H58" s="103"/>
      <c r="I58" s="92" t="str">
        <f>IF($N$62=TRUE,"Введите данные вручную","В данной ситуации не задействовано")</f>
        <v>В данной ситуации не задействовано</v>
      </c>
      <c r="J58" s="92"/>
      <c r="K58" s="93"/>
      <c r="L58" s="44"/>
      <c r="M58" s="14"/>
      <c r="N58" s="52"/>
      <c r="O58" s="59">
        <v>3.5</v>
      </c>
      <c r="P58" s="60">
        <v>1200</v>
      </c>
      <c r="Q58" s="62" t="str">
        <f t="shared" si="4"/>
        <v>3,51200</v>
      </c>
      <c r="R58" s="73">
        <v>1.59</v>
      </c>
      <c r="S58" s="59">
        <v>2</v>
      </c>
      <c r="T58" s="60">
        <v>2300</v>
      </c>
      <c r="U58" s="62" t="str">
        <f t="shared" si="0"/>
        <v>22300</v>
      </c>
      <c r="V58" s="73">
        <v>1.32</v>
      </c>
      <c r="W58" s="62">
        <v>4</v>
      </c>
      <c r="X58" s="62">
        <v>1000</v>
      </c>
      <c r="Y58" s="62" t="str">
        <f t="shared" si="1"/>
        <v>41000</v>
      </c>
      <c r="Z58" s="73">
        <v>0.87</v>
      </c>
      <c r="AA58" s="64">
        <v>300</v>
      </c>
      <c r="AB58" s="64">
        <v>3000</v>
      </c>
      <c r="AC58" s="62" t="str">
        <f t="shared" si="2"/>
        <v>3003000</v>
      </c>
      <c r="AD58" s="73">
        <v>2.85</v>
      </c>
      <c r="AE58" s="74">
        <v>600</v>
      </c>
      <c r="AF58" s="59">
        <v>4</v>
      </c>
      <c r="AG58" s="62" t="str">
        <f t="shared" si="3"/>
        <v>6004</v>
      </c>
      <c r="AH58" s="73">
        <v>1.98</v>
      </c>
      <c r="AI58" s="71"/>
      <c r="AJ58" s="71"/>
      <c r="AK58" s="71"/>
      <c r="AL58" s="71"/>
      <c r="AM58" s="71"/>
      <c r="AN58" s="71"/>
      <c r="AO58" s="71"/>
      <c r="AP58" s="71"/>
      <c r="AQ58" s="71"/>
      <c r="AR58" s="42"/>
      <c r="AS58" s="42"/>
      <c r="AT58" s="42"/>
      <c r="AU58" s="42"/>
      <c r="AV58" s="42"/>
    </row>
    <row r="59" spans="2:48" ht="3.75" customHeight="1">
      <c r="B59" s="10"/>
      <c r="C59" s="28"/>
      <c r="D59" s="25"/>
      <c r="E59" s="25"/>
      <c r="F59" s="25"/>
      <c r="G59" s="25"/>
      <c r="H59" s="25"/>
      <c r="I59" s="25"/>
      <c r="J59" s="25"/>
      <c r="K59" s="25"/>
      <c r="L59" s="29"/>
      <c r="M59" s="11"/>
      <c r="O59" s="59">
        <v>4</v>
      </c>
      <c r="P59" s="60">
        <v>50</v>
      </c>
      <c r="Q59" s="62" t="str">
        <f t="shared" si="4"/>
        <v>450</v>
      </c>
      <c r="R59" s="73">
        <v>0.88</v>
      </c>
      <c r="S59" s="59">
        <v>2.5</v>
      </c>
      <c r="T59" s="60">
        <v>50</v>
      </c>
      <c r="U59" s="62" t="str">
        <f t="shared" si="0"/>
        <v>2,550</v>
      </c>
      <c r="V59" s="73">
        <v>0.79</v>
      </c>
      <c r="W59" s="62">
        <v>4</v>
      </c>
      <c r="X59" s="62">
        <v>2000</v>
      </c>
      <c r="Y59" s="62" t="str">
        <f t="shared" si="1"/>
        <v>42000</v>
      </c>
      <c r="Z59" s="73">
        <v>0.91</v>
      </c>
      <c r="AA59" s="64">
        <v>450</v>
      </c>
      <c r="AB59" s="64">
        <v>1000</v>
      </c>
      <c r="AC59" s="62" t="str">
        <f t="shared" si="2"/>
        <v>4501000</v>
      </c>
      <c r="AD59" s="73">
        <v>3.28</v>
      </c>
      <c r="AE59" s="74">
        <v>600</v>
      </c>
      <c r="AF59" s="59">
        <v>8</v>
      </c>
      <c r="AG59" s="62" t="str">
        <f t="shared" si="3"/>
        <v>6008</v>
      </c>
      <c r="AH59" s="73">
        <v>2.16</v>
      </c>
      <c r="AI59" s="64"/>
      <c r="AR59" s="41"/>
      <c r="AS59" s="41"/>
      <c r="AT59" s="41"/>
      <c r="AU59" s="41"/>
      <c r="AV59" s="41"/>
    </row>
    <row r="60" spans="2:48" ht="24" customHeight="1">
      <c r="B60" s="13"/>
      <c r="C60" s="94" t="s">
        <v>17</v>
      </c>
      <c r="D60" s="95"/>
      <c r="E60" s="95"/>
      <c r="F60" s="95"/>
      <c r="G60" s="95"/>
      <c r="H60" s="95"/>
      <c r="I60" s="96" t="str">
        <f>IF($N$62=TRUE,"Введите данные вручную","В данной ситуации не задействовано")</f>
        <v>В данной ситуации не задействовано</v>
      </c>
      <c r="J60" s="96"/>
      <c r="K60" s="97"/>
      <c r="L60" s="46"/>
      <c r="M60" s="14"/>
      <c r="N60" s="52"/>
      <c r="O60" s="59">
        <v>4</v>
      </c>
      <c r="P60" s="60">
        <v>100</v>
      </c>
      <c r="Q60" s="62" t="str">
        <f t="shared" si="4"/>
        <v>4100</v>
      </c>
      <c r="R60" s="73">
        <v>1.02</v>
      </c>
      <c r="S60" s="59">
        <v>2.5</v>
      </c>
      <c r="T60" s="60">
        <v>100</v>
      </c>
      <c r="U60" s="62" t="str">
        <f t="shared" si="0"/>
        <v>2,5100</v>
      </c>
      <c r="V60" s="73">
        <v>0.88</v>
      </c>
      <c r="W60" s="62">
        <v>4</v>
      </c>
      <c r="X60" s="62">
        <v>3000</v>
      </c>
      <c r="Y60" s="62" t="str">
        <f t="shared" si="1"/>
        <v>43000</v>
      </c>
      <c r="Z60" s="73">
        <v>0.93</v>
      </c>
      <c r="AA60" s="64">
        <v>450</v>
      </c>
      <c r="AB60" s="64">
        <v>1500</v>
      </c>
      <c r="AC60" s="62" t="str">
        <f t="shared" si="2"/>
        <v>4501500</v>
      </c>
      <c r="AD60" s="73">
        <v>3.36</v>
      </c>
      <c r="AE60" s="74">
        <v>600</v>
      </c>
      <c r="AF60" s="59">
        <v>12</v>
      </c>
      <c r="AG60" s="62" t="str">
        <f t="shared" si="3"/>
        <v>60012</v>
      </c>
      <c r="AH60" s="73">
        <v>2.28</v>
      </c>
      <c r="AI60" s="64"/>
      <c r="AJ60" s="71"/>
      <c r="AK60" s="71"/>
      <c r="AL60" s="71"/>
      <c r="AM60" s="71"/>
      <c r="AN60" s="71"/>
      <c r="AO60" s="71"/>
      <c r="AP60" s="71"/>
      <c r="AQ60" s="71"/>
      <c r="AR60" s="42"/>
      <c r="AS60" s="42"/>
      <c r="AT60" s="42"/>
      <c r="AU60" s="42"/>
      <c r="AV60" s="42"/>
    </row>
    <row r="61" spans="2:48" ht="3.75" customHeight="1">
      <c r="B61" s="10"/>
      <c r="C61" s="28"/>
      <c r="D61" s="25"/>
      <c r="E61" s="25"/>
      <c r="F61" s="25"/>
      <c r="G61" s="25"/>
      <c r="H61" s="25"/>
      <c r="I61" s="25"/>
      <c r="J61" s="25"/>
      <c r="K61" s="25"/>
      <c r="L61" s="29"/>
      <c r="M61" s="11"/>
      <c r="O61" s="59">
        <v>4</v>
      </c>
      <c r="P61" s="60">
        <v>200</v>
      </c>
      <c r="Q61" s="62" t="str">
        <f t="shared" si="4"/>
        <v>4200</v>
      </c>
      <c r="R61" s="73">
        <v>1.18</v>
      </c>
      <c r="S61" s="59">
        <v>2.5</v>
      </c>
      <c r="T61" s="60">
        <v>200</v>
      </c>
      <c r="U61" s="62" t="str">
        <f t="shared" si="0"/>
        <v>2,5200</v>
      </c>
      <c r="V61" s="73">
        <v>0.98</v>
      </c>
      <c r="W61" s="62">
        <v>4</v>
      </c>
      <c r="X61" s="62">
        <v>5000</v>
      </c>
      <c r="Y61" s="62" t="str">
        <f t="shared" si="1"/>
        <v>45000</v>
      </c>
      <c r="Z61" s="73">
        <v>0.96</v>
      </c>
      <c r="AA61" s="64">
        <v>450</v>
      </c>
      <c r="AB61" s="64">
        <v>2000</v>
      </c>
      <c r="AC61" s="62" t="str">
        <f t="shared" si="2"/>
        <v>4502000</v>
      </c>
      <c r="AD61" s="73">
        <v>3.43</v>
      </c>
      <c r="AE61" s="74">
        <v>800</v>
      </c>
      <c r="AF61" s="59">
        <v>4</v>
      </c>
      <c r="AG61" s="62" t="str">
        <f t="shared" si="3"/>
        <v>8004</v>
      </c>
      <c r="AH61" s="73">
        <v>2.3</v>
      </c>
      <c r="AI61" s="64"/>
      <c r="AR61" s="41"/>
      <c r="AS61" s="41"/>
      <c r="AT61" s="41"/>
      <c r="AU61" s="41"/>
      <c r="AV61" s="41"/>
    </row>
    <row r="62" spans="2:48" ht="15">
      <c r="B62" s="13"/>
      <c r="C62" s="98" t="s">
        <v>9</v>
      </c>
      <c r="D62" s="88"/>
      <c r="E62" s="88"/>
      <c r="F62" s="88"/>
      <c r="G62" s="88"/>
      <c r="H62" s="88"/>
      <c r="I62" s="88"/>
      <c r="J62" s="88"/>
      <c r="K62" s="89"/>
      <c r="L62" s="49">
        <f>IF(AND($F$8&gt;50,$F$8&lt;=75),0.195*L60^0.752*L58^0.065*1.2,IF($F$8&gt;75,0.195*L60^0.752*L58^0.065*1.35,IF($F$8&lt;=50,0.195*L60^0.752*L58^0.065,0)))</f>
        <v>0</v>
      </c>
      <c r="M62" s="14"/>
      <c r="N62" s="55" t="b">
        <f>ISERROR($L$56)</f>
        <v>0</v>
      </c>
      <c r="O62" s="59">
        <v>4</v>
      </c>
      <c r="P62" s="60">
        <v>300</v>
      </c>
      <c r="Q62" s="62" t="str">
        <f t="shared" si="4"/>
        <v>4300</v>
      </c>
      <c r="R62" s="73">
        <v>1.28</v>
      </c>
      <c r="S62" s="59">
        <v>2.5</v>
      </c>
      <c r="T62" s="60">
        <v>300</v>
      </c>
      <c r="U62" s="62" t="str">
        <f t="shared" si="0"/>
        <v>2,5300</v>
      </c>
      <c r="V62" s="73">
        <v>1.04</v>
      </c>
      <c r="W62" s="62">
        <v>6</v>
      </c>
      <c r="X62" s="62">
        <v>200</v>
      </c>
      <c r="Y62" s="62" t="str">
        <f t="shared" si="1"/>
        <v>6200</v>
      </c>
      <c r="Z62" s="73">
        <v>1.06</v>
      </c>
      <c r="AA62" s="64">
        <v>450</v>
      </c>
      <c r="AB62" s="64">
        <v>2500</v>
      </c>
      <c r="AC62" s="62" t="str">
        <f t="shared" si="2"/>
        <v>4502500</v>
      </c>
      <c r="AD62" s="73">
        <v>3.47</v>
      </c>
      <c r="AE62" s="74">
        <v>800</v>
      </c>
      <c r="AF62" s="59">
        <v>8</v>
      </c>
      <c r="AG62" s="62" t="str">
        <f t="shared" si="3"/>
        <v>8008</v>
      </c>
      <c r="AH62" s="73">
        <v>2.52</v>
      </c>
      <c r="AI62" s="64"/>
      <c r="AJ62" s="71"/>
      <c r="AK62" s="71"/>
      <c r="AL62" s="71"/>
      <c r="AM62" s="71"/>
      <c r="AN62" s="71"/>
      <c r="AO62" s="71"/>
      <c r="AP62" s="71"/>
      <c r="AQ62" s="71"/>
      <c r="AR62" s="42"/>
      <c r="AS62" s="42"/>
      <c r="AT62" s="42"/>
      <c r="AU62" s="42"/>
      <c r="AV62" s="42"/>
    </row>
    <row r="63" spans="2:48" ht="15">
      <c r="B63" s="10"/>
      <c r="C63" s="28"/>
      <c r="D63" s="25"/>
      <c r="E63" s="25"/>
      <c r="F63" s="25"/>
      <c r="G63" s="25"/>
      <c r="H63" s="25"/>
      <c r="I63" s="25"/>
      <c r="J63" s="25"/>
      <c r="K63" s="25"/>
      <c r="L63" s="29"/>
      <c r="M63" s="11"/>
      <c r="O63" s="59">
        <v>4</v>
      </c>
      <c r="P63" s="60">
        <v>500</v>
      </c>
      <c r="Q63" s="62" t="str">
        <f t="shared" si="4"/>
        <v>4500</v>
      </c>
      <c r="R63" s="73">
        <v>1.43</v>
      </c>
      <c r="S63" s="59">
        <v>2.5</v>
      </c>
      <c r="T63" s="60">
        <v>500</v>
      </c>
      <c r="U63" s="62" t="str">
        <f t="shared" si="0"/>
        <v>2,5500</v>
      </c>
      <c r="V63" s="73">
        <v>1.12</v>
      </c>
      <c r="W63" s="62">
        <v>6</v>
      </c>
      <c r="X63" s="62">
        <v>500</v>
      </c>
      <c r="Y63" s="62" t="str">
        <f t="shared" si="1"/>
        <v>6500</v>
      </c>
      <c r="Z63" s="73">
        <v>1.12</v>
      </c>
      <c r="AA63" s="64">
        <v>450</v>
      </c>
      <c r="AB63" s="64">
        <v>3000</v>
      </c>
      <c r="AC63" s="62" t="str">
        <f t="shared" si="2"/>
        <v>4503000</v>
      </c>
      <c r="AD63" s="73">
        <v>3.51</v>
      </c>
      <c r="AE63" s="74">
        <v>800</v>
      </c>
      <c r="AF63" s="59">
        <v>12</v>
      </c>
      <c r="AG63" s="62" t="str">
        <f t="shared" si="3"/>
        <v>80012</v>
      </c>
      <c r="AH63" s="73">
        <v>2.66</v>
      </c>
      <c r="AI63" s="64"/>
      <c r="AR63" s="41"/>
      <c r="AS63" s="41"/>
      <c r="AT63" s="41"/>
      <c r="AU63" s="41"/>
      <c r="AV63" s="41"/>
    </row>
    <row r="64" spans="2:48" ht="28.5" customHeight="1">
      <c r="B64" s="10"/>
      <c r="C64" s="108" t="s">
        <v>7</v>
      </c>
      <c r="D64" s="109"/>
      <c r="E64" s="109"/>
      <c r="F64" s="109"/>
      <c r="G64" s="109"/>
      <c r="H64" s="109"/>
      <c r="I64" s="109"/>
      <c r="J64" s="109"/>
      <c r="K64" s="116"/>
      <c r="L64" s="48"/>
      <c r="M64" s="11"/>
      <c r="O64" s="59">
        <v>4</v>
      </c>
      <c r="P64" s="60">
        <v>800</v>
      </c>
      <c r="Q64" s="62" t="str">
        <f t="shared" si="4"/>
        <v>4800</v>
      </c>
      <c r="R64" s="73">
        <v>1.57</v>
      </c>
      <c r="S64" s="59">
        <v>2.5</v>
      </c>
      <c r="T64" s="60">
        <v>800</v>
      </c>
      <c r="U64" s="62" t="str">
        <f t="shared" si="0"/>
        <v>2,5800</v>
      </c>
      <c r="V64" s="73">
        <v>1.2</v>
      </c>
      <c r="W64" s="62">
        <v>6</v>
      </c>
      <c r="X64" s="62">
        <v>1000</v>
      </c>
      <c r="Y64" s="62" t="str">
        <f t="shared" si="1"/>
        <v>61000</v>
      </c>
      <c r="Z64" s="73">
        <v>1.18</v>
      </c>
      <c r="AB64" s="64"/>
      <c r="AC64" s="64"/>
      <c r="AD64" s="64"/>
      <c r="AE64" s="74">
        <v>1200</v>
      </c>
      <c r="AF64" s="59">
        <v>4</v>
      </c>
      <c r="AG64" s="62" t="str">
        <f t="shared" si="3"/>
        <v>12004</v>
      </c>
      <c r="AH64" s="73">
        <v>2.85</v>
      </c>
      <c r="AI64" s="64"/>
      <c r="AR64" s="41"/>
      <c r="AS64" s="41"/>
      <c r="AT64" s="41"/>
      <c r="AU64" s="41"/>
      <c r="AV64" s="41"/>
    </row>
    <row r="65" spans="2:48" ht="15">
      <c r="B65" s="10"/>
      <c r="C65" s="28"/>
      <c r="D65" s="25"/>
      <c r="E65" s="25"/>
      <c r="F65" s="25"/>
      <c r="G65" s="25"/>
      <c r="H65" s="25"/>
      <c r="I65" s="25"/>
      <c r="J65" s="25"/>
      <c r="K65" s="25"/>
      <c r="L65" s="29"/>
      <c r="M65" s="11"/>
      <c r="O65" s="59">
        <v>4</v>
      </c>
      <c r="P65" s="60">
        <v>1200</v>
      </c>
      <c r="Q65" s="62" t="str">
        <f t="shared" si="4"/>
        <v>41200</v>
      </c>
      <c r="R65" s="73">
        <v>1.71</v>
      </c>
      <c r="S65" s="59">
        <v>2.5</v>
      </c>
      <c r="T65" s="60">
        <v>1200</v>
      </c>
      <c r="U65" s="62" t="str">
        <f t="shared" si="0"/>
        <v>2,51200</v>
      </c>
      <c r="V65" s="73">
        <v>1.27</v>
      </c>
      <c r="W65" s="62">
        <v>6</v>
      </c>
      <c r="X65" s="62">
        <v>2000</v>
      </c>
      <c r="Y65" s="62" t="str">
        <f t="shared" si="1"/>
        <v>62000</v>
      </c>
      <c r="Z65" s="73">
        <v>1.23</v>
      </c>
      <c r="AA65" s="64"/>
      <c r="AB65" s="64"/>
      <c r="AC65" s="64"/>
      <c r="AD65" s="64"/>
      <c r="AE65" s="74">
        <v>1200</v>
      </c>
      <c r="AF65" s="59">
        <v>8</v>
      </c>
      <c r="AG65" s="62" t="str">
        <f t="shared" si="3"/>
        <v>12008</v>
      </c>
      <c r="AH65" s="73">
        <v>3.12</v>
      </c>
      <c r="AI65" s="64"/>
      <c r="AR65" s="41"/>
      <c r="AS65" s="41"/>
      <c r="AT65" s="41"/>
      <c r="AU65" s="41"/>
      <c r="AV65" s="41"/>
    </row>
    <row r="66" spans="2:48" ht="15">
      <c r="B66" s="10"/>
      <c r="C66" s="104" t="s">
        <v>8</v>
      </c>
      <c r="D66" s="105"/>
      <c r="E66" s="105"/>
      <c r="F66" s="105"/>
      <c r="G66" s="105"/>
      <c r="H66" s="105"/>
      <c r="I66" s="105"/>
      <c r="J66" s="105"/>
      <c r="K66" s="105"/>
      <c r="L66" s="49">
        <f>IF(N62=TRUE,L62*(1+L64),L56*(1+L64))</f>
        <v>0</v>
      </c>
      <c r="M66" s="11"/>
      <c r="O66" s="59">
        <v>6</v>
      </c>
      <c r="P66" s="60">
        <v>50</v>
      </c>
      <c r="Q66" s="62" t="str">
        <f t="shared" si="4"/>
        <v>650</v>
      </c>
      <c r="R66" s="73">
        <v>1.1</v>
      </c>
      <c r="S66" s="59">
        <v>2.5</v>
      </c>
      <c r="T66" s="60">
        <v>1700</v>
      </c>
      <c r="U66" s="62" t="str">
        <f t="shared" si="0"/>
        <v>2,51700</v>
      </c>
      <c r="V66" s="73">
        <v>1.34</v>
      </c>
      <c r="W66" s="62">
        <v>6</v>
      </c>
      <c r="X66" s="62">
        <v>3000</v>
      </c>
      <c r="Y66" s="62" t="str">
        <f t="shared" si="1"/>
        <v>63000</v>
      </c>
      <c r="Z66" s="73">
        <v>1.26</v>
      </c>
      <c r="AA66" s="64"/>
      <c r="AB66" s="64"/>
      <c r="AC66" s="64"/>
      <c r="AD66" s="64"/>
      <c r="AE66" s="74">
        <v>1200</v>
      </c>
      <c r="AF66" s="59">
        <v>12</v>
      </c>
      <c r="AG66" s="62" t="str">
        <f t="shared" si="3"/>
        <v>120012</v>
      </c>
      <c r="AH66" s="73">
        <v>3.29</v>
      </c>
      <c r="AI66" s="64"/>
      <c r="AR66" s="36"/>
      <c r="AS66" s="36"/>
      <c r="AT66" s="36"/>
      <c r="AU66" s="36"/>
      <c r="AV66" s="36"/>
    </row>
    <row r="67" spans="2:48" ht="7.5" customHeight="1">
      <c r="B67" s="10"/>
      <c r="C67" s="28"/>
      <c r="D67" s="25"/>
      <c r="E67" s="25"/>
      <c r="F67" s="25"/>
      <c r="G67" s="25"/>
      <c r="H67" s="25"/>
      <c r="I67" s="25"/>
      <c r="J67" s="25"/>
      <c r="K67" s="25"/>
      <c r="L67" s="29"/>
      <c r="M67" s="11"/>
      <c r="O67" s="59">
        <v>6</v>
      </c>
      <c r="P67" s="60">
        <v>100</v>
      </c>
      <c r="Q67" s="62" t="str">
        <f t="shared" si="4"/>
        <v>6100</v>
      </c>
      <c r="R67" s="73">
        <v>1.27</v>
      </c>
      <c r="S67" s="59">
        <v>2.5</v>
      </c>
      <c r="T67" s="60">
        <v>2300</v>
      </c>
      <c r="U67" s="62" t="str">
        <f t="shared" si="0"/>
        <v>2,52300</v>
      </c>
      <c r="V67" s="73">
        <v>1.4</v>
      </c>
      <c r="W67" s="62">
        <v>6</v>
      </c>
      <c r="X67" s="62">
        <v>5000</v>
      </c>
      <c r="Y67" s="62" t="str">
        <f t="shared" si="1"/>
        <v>65000</v>
      </c>
      <c r="Z67" s="73">
        <v>1.31</v>
      </c>
      <c r="AA67" s="64"/>
      <c r="AB67" s="64"/>
      <c r="AC67" s="64"/>
      <c r="AD67" s="64"/>
      <c r="AE67" s="74">
        <v>1800</v>
      </c>
      <c r="AF67" s="59">
        <v>4</v>
      </c>
      <c r="AG67" s="62" t="str">
        <f t="shared" si="3"/>
        <v>18004</v>
      </c>
      <c r="AH67" s="73">
        <v>3.54</v>
      </c>
      <c r="AI67" s="64"/>
      <c r="AR67" s="36"/>
      <c r="AS67" s="36"/>
      <c r="AT67" s="36"/>
      <c r="AU67" s="36"/>
      <c r="AV67" s="36"/>
    </row>
    <row r="68" spans="2:48" ht="28.5" customHeight="1">
      <c r="B68" s="10"/>
      <c r="C68" s="110" t="s">
        <v>5</v>
      </c>
      <c r="D68" s="111"/>
      <c r="E68" s="111"/>
      <c r="F68" s="111"/>
      <c r="G68" s="111"/>
      <c r="H68" s="111"/>
      <c r="I68" s="111"/>
      <c r="J68" s="111"/>
      <c r="K68" s="111"/>
      <c r="L68" s="112"/>
      <c r="M68" s="11"/>
      <c r="O68" s="59">
        <v>6</v>
      </c>
      <c r="P68" s="60">
        <v>200</v>
      </c>
      <c r="Q68" s="62" t="str">
        <f t="shared" si="4"/>
        <v>6200</v>
      </c>
      <c r="R68" s="73">
        <v>1.47</v>
      </c>
      <c r="S68" s="59">
        <v>3</v>
      </c>
      <c r="T68" s="60">
        <v>50</v>
      </c>
      <c r="U68" s="62" t="str">
        <f t="shared" si="0"/>
        <v>350</v>
      </c>
      <c r="V68" s="73">
        <v>0.84</v>
      </c>
      <c r="W68" s="62">
        <v>8</v>
      </c>
      <c r="X68" s="62">
        <v>200</v>
      </c>
      <c r="Y68" s="62" t="str">
        <f t="shared" si="1"/>
        <v>8200</v>
      </c>
      <c r="Z68" s="73">
        <v>1.31</v>
      </c>
      <c r="AA68" s="64"/>
      <c r="AB68" s="64"/>
      <c r="AC68" s="64"/>
      <c r="AD68" s="64"/>
      <c r="AE68" s="74">
        <v>1800</v>
      </c>
      <c r="AF68" s="59">
        <v>8</v>
      </c>
      <c r="AG68" s="62" t="str">
        <f t="shared" si="3"/>
        <v>18008</v>
      </c>
      <c r="AH68" s="73">
        <v>3.87</v>
      </c>
      <c r="AI68" s="64"/>
      <c r="AR68" s="36"/>
      <c r="AS68" s="36"/>
      <c r="AT68" s="36"/>
      <c r="AU68" s="36"/>
      <c r="AV68" s="36"/>
    </row>
    <row r="69" spans="2:48" ht="7.5" customHeight="1">
      <c r="B69" s="10"/>
      <c r="C69" s="28"/>
      <c r="D69" s="25"/>
      <c r="E69" s="25"/>
      <c r="F69" s="25"/>
      <c r="G69" s="25"/>
      <c r="H69" s="25"/>
      <c r="I69" s="25"/>
      <c r="J69" s="25"/>
      <c r="K69" s="25"/>
      <c r="L69" s="29"/>
      <c r="M69" s="11"/>
      <c r="O69" s="59">
        <v>6</v>
      </c>
      <c r="P69" s="60">
        <v>300</v>
      </c>
      <c r="Q69" s="62" t="str">
        <f t="shared" si="4"/>
        <v>6300</v>
      </c>
      <c r="R69" s="73">
        <v>1.61</v>
      </c>
      <c r="S69" s="59">
        <v>3</v>
      </c>
      <c r="T69" s="60">
        <v>100</v>
      </c>
      <c r="U69" s="62" t="str">
        <f t="shared" si="0"/>
        <v>3100</v>
      </c>
      <c r="V69" s="73">
        <v>0.93</v>
      </c>
      <c r="W69" s="62">
        <v>8</v>
      </c>
      <c r="X69" s="62">
        <v>500</v>
      </c>
      <c r="Y69" s="62" t="str">
        <f t="shared" si="1"/>
        <v>8500</v>
      </c>
      <c r="Z69" s="73">
        <v>1.4</v>
      </c>
      <c r="AA69" s="64"/>
      <c r="AB69" s="64"/>
      <c r="AC69" s="64"/>
      <c r="AD69" s="64"/>
      <c r="AE69" s="74">
        <v>1800</v>
      </c>
      <c r="AF69" s="59">
        <v>12</v>
      </c>
      <c r="AG69" s="62" t="str">
        <f t="shared" si="3"/>
        <v>180012</v>
      </c>
      <c r="AH69" s="73">
        <v>4.08</v>
      </c>
      <c r="AI69" s="64"/>
      <c r="AR69" s="36"/>
      <c r="AS69" s="36"/>
      <c r="AT69" s="36"/>
      <c r="AU69" s="36"/>
      <c r="AV69" s="36"/>
    </row>
    <row r="70" spans="2:48" ht="27" customHeight="1">
      <c r="B70" s="13"/>
      <c r="C70" s="102" t="s">
        <v>20</v>
      </c>
      <c r="D70" s="103"/>
      <c r="E70" s="103"/>
      <c r="F70" s="103"/>
      <c r="G70" s="103"/>
      <c r="H70" s="103"/>
      <c r="I70" s="103"/>
      <c r="J70" s="103"/>
      <c r="K70" s="115"/>
      <c r="L70" s="45"/>
      <c r="M70" s="14"/>
      <c r="N70" s="52"/>
      <c r="O70" s="59">
        <v>6</v>
      </c>
      <c r="P70" s="60">
        <v>500</v>
      </c>
      <c r="Q70" s="62" t="str">
        <f t="shared" si="4"/>
        <v>6500</v>
      </c>
      <c r="R70" s="73">
        <v>1.79</v>
      </c>
      <c r="S70" s="59">
        <v>3</v>
      </c>
      <c r="T70" s="60">
        <v>200</v>
      </c>
      <c r="U70" s="62" t="str">
        <f t="shared" si="0"/>
        <v>3200</v>
      </c>
      <c r="V70" s="73">
        <v>1.03</v>
      </c>
      <c r="W70" s="62">
        <v>8</v>
      </c>
      <c r="X70" s="62">
        <v>1000</v>
      </c>
      <c r="Y70" s="62" t="str">
        <f t="shared" si="1"/>
        <v>81000</v>
      </c>
      <c r="Z70" s="73">
        <v>1.46</v>
      </c>
      <c r="AA70" s="71"/>
      <c r="AB70" s="62"/>
      <c r="AC70" s="71"/>
      <c r="AD70" s="71"/>
      <c r="AE70" s="71"/>
      <c r="AF70" s="71"/>
      <c r="AG70" s="71"/>
      <c r="AH70" s="71"/>
      <c r="AI70" s="64"/>
      <c r="AJ70" s="71"/>
      <c r="AK70" s="71"/>
      <c r="AL70" s="71"/>
      <c r="AM70" s="71"/>
      <c r="AN70" s="71"/>
      <c r="AO70" s="71"/>
      <c r="AP70" s="71"/>
      <c r="AQ70" s="71"/>
      <c r="AR70" s="39"/>
      <c r="AS70" s="39"/>
      <c r="AT70" s="39"/>
      <c r="AU70" s="39"/>
      <c r="AV70" s="39"/>
    </row>
    <row r="71" spans="2:48" ht="3.75" customHeight="1">
      <c r="B71" s="10"/>
      <c r="C71" s="100"/>
      <c r="D71" s="101"/>
      <c r="E71" s="101"/>
      <c r="F71" s="101"/>
      <c r="G71" s="101"/>
      <c r="H71" s="101"/>
      <c r="I71" s="101"/>
      <c r="J71" s="101"/>
      <c r="K71" s="25"/>
      <c r="L71" s="29"/>
      <c r="M71" s="11"/>
      <c r="O71" s="59">
        <v>6</v>
      </c>
      <c r="P71" s="60">
        <v>800</v>
      </c>
      <c r="Q71" s="62" t="str">
        <f t="shared" si="4"/>
        <v>6800</v>
      </c>
      <c r="R71" s="73">
        <v>1.97</v>
      </c>
      <c r="S71" s="59">
        <v>3</v>
      </c>
      <c r="T71" s="60">
        <v>300</v>
      </c>
      <c r="U71" s="62" t="str">
        <f t="shared" si="0"/>
        <v>3300</v>
      </c>
      <c r="V71" s="73">
        <v>1.09</v>
      </c>
      <c r="W71" s="62">
        <v>8</v>
      </c>
      <c r="X71" s="62">
        <v>2000</v>
      </c>
      <c r="Y71" s="62" t="str">
        <f t="shared" si="1"/>
        <v>82000</v>
      </c>
      <c r="Z71" s="73">
        <v>1.53</v>
      </c>
      <c r="AB71" s="62"/>
      <c r="AI71" s="64"/>
      <c r="AJ71" s="64"/>
      <c r="AK71" s="64"/>
      <c r="AL71" s="64"/>
      <c r="AR71" s="36"/>
      <c r="AS71" s="36"/>
      <c r="AT71" s="36"/>
      <c r="AU71" s="36"/>
      <c r="AV71" s="36"/>
    </row>
    <row r="72" spans="2:48" ht="15">
      <c r="B72" s="13"/>
      <c r="C72" s="94" t="s">
        <v>21</v>
      </c>
      <c r="D72" s="95"/>
      <c r="E72" s="95"/>
      <c r="F72" s="95"/>
      <c r="G72" s="95"/>
      <c r="H72" s="95"/>
      <c r="I72" s="95"/>
      <c r="J72" s="95"/>
      <c r="K72" s="99"/>
      <c r="L72" s="45"/>
      <c r="M72" s="14"/>
      <c r="N72" s="52"/>
      <c r="O72" s="59">
        <v>6</v>
      </c>
      <c r="P72" s="60">
        <v>1200</v>
      </c>
      <c r="Q72" s="62" t="str">
        <f t="shared" si="4"/>
        <v>61200</v>
      </c>
      <c r="R72" s="73">
        <v>2.15</v>
      </c>
      <c r="S72" s="59">
        <v>3</v>
      </c>
      <c r="T72" s="60">
        <v>500</v>
      </c>
      <c r="U72" s="62" t="str">
        <f t="shared" si="0"/>
        <v>3500</v>
      </c>
      <c r="V72" s="73">
        <v>1.18</v>
      </c>
      <c r="W72" s="62">
        <v>8</v>
      </c>
      <c r="X72" s="62">
        <v>3000</v>
      </c>
      <c r="Y72" s="62" t="str">
        <f t="shared" si="1"/>
        <v>83000</v>
      </c>
      <c r="Z72" s="73">
        <v>1.57</v>
      </c>
      <c r="AA72" s="71"/>
      <c r="AB72" s="62"/>
      <c r="AC72" s="71"/>
      <c r="AD72" s="71"/>
      <c r="AE72" s="71"/>
      <c r="AF72" s="71"/>
      <c r="AG72" s="71"/>
      <c r="AH72" s="71"/>
      <c r="AI72" s="64"/>
      <c r="AJ72" s="64"/>
      <c r="AK72" s="64"/>
      <c r="AL72" s="64"/>
      <c r="AM72" s="71"/>
      <c r="AN72" s="71"/>
      <c r="AO72" s="71"/>
      <c r="AP72" s="71"/>
      <c r="AQ72" s="71"/>
      <c r="AR72" s="39"/>
      <c r="AS72" s="39"/>
      <c r="AT72" s="39"/>
      <c r="AU72" s="39"/>
      <c r="AV72" s="39"/>
    </row>
    <row r="73" spans="2:48" ht="3.75" customHeight="1">
      <c r="B73" s="10"/>
      <c r="C73" s="28"/>
      <c r="D73" s="25"/>
      <c r="E73" s="25"/>
      <c r="F73" s="25"/>
      <c r="G73" s="25"/>
      <c r="H73" s="25"/>
      <c r="I73" s="25"/>
      <c r="J73" s="25"/>
      <c r="K73" s="25"/>
      <c r="L73" s="29"/>
      <c r="M73" s="11"/>
      <c r="O73" s="59">
        <v>6</v>
      </c>
      <c r="P73" s="60">
        <v>1700</v>
      </c>
      <c r="Q73" s="62" t="str">
        <f t="shared" si="4"/>
        <v>61700</v>
      </c>
      <c r="R73" s="73">
        <v>2.31</v>
      </c>
      <c r="S73" s="59">
        <v>3</v>
      </c>
      <c r="T73" s="60">
        <v>800</v>
      </c>
      <c r="U73" s="62" t="str">
        <f t="shared" si="0"/>
        <v>3800</v>
      </c>
      <c r="V73" s="73">
        <v>1.26</v>
      </c>
      <c r="W73" s="62">
        <v>8</v>
      </c>
      <c r="X73" s="62">
        <v>5000</v>
      </c>
      <c r="Y73" s="62" t="str">
        <f t="shared" si="1"/>
        <v>85000</v>
      </c>
      <c r="Z73" s="73">
        <v>1.62</v>
      </c>
      <c r="AB73" s="62"/>
      <c r="AI73" s="64"/>
      <c r="AJ73" s="64"/>
      <c r="AK73" s="64"/>
      <c r="AL73" s="64"/>
      <c r="AR73" s="36"/>
      <c r="AS73" s="36"/>
      <c r="AT73" s="36"/>
      <c r="AU73" s="36"/>
      <c r="AV73" s="36"/>
    </row>
    <row r="74" spans="2:48" ht="15">
      <c r="B74" s="13"/>
      <c r="C74" s="98" t="s">
        <v>9</v>
      </c>
      <c r="D74" s="88"/>
      <c r="E74" s="88"/>
      <c r="F74" s="88"/>
      <c r="G74" s="88">
        <f>IF(N80=TRUE,"Если Вы видите #Н/Д, то рассчитайте по формуле ниже","")</f>
      </c>
      <c r="H74" s="88"/>
      <c r="I74" s="88"/>
      <c r="J74" s="88"/>
      <c r="K74" s="89"/>
      <c r="L74" s="43">
        <f>IF(OR(L70="-",L70="",L72="-",L72=""),0,IF(AND(F8&gt;50,F8&lt;=75),VLOOKUP(AD19,AC20:AD63,2,FALSE)*1.2,IF(F8&gt;75,VLOOKUP(AD19,AC20:AD63,2,FALSE)*1.35,IF(F8&lt;=50,VLOOKUP(AD19,AC20:AD63,2,FALSE),0))))</f>
        <v>0</v>
      </c>
      <c r="M74" s="14"/>
      <c r="N74" s="52"/>
      <c r="O74" s="59">
        <v>6</v>
      </c>
      <c r="P74" s="60">
        <v>2300</v>
      </c>
      <c r="Q74" s="62" t="str">
        <f t="shared" si="4"/>
        <v>62300</v>
      </c>
      <c r="R74" s="73">
        <v>2.46</v>
      </c>
      <c r="S74" s="59">
        <v>3</v>
      </c>
      <c r="T74" s="60">
        <v>1200</v>
      </c>
      <c r="U74" s="62" t="str">
        <f t="shared" si="0"/>
        <v>31200</v>
      </c>
      <c r="V74" s="73">
        <v>1.34</v>
      </c>
      <c r="W74" s="62">
        <v>8</v>
      </c>
      <c r="X74" s="62">
        <v>8000</v>
      </c>
      <c r="Y74" s="62" t="str">
        <f t="shared" si="1"/>
        <v>88000</v>
      </c>
      <c r="Z74" s="73">
        <v>1.67</v>
      </c>
      <c r="AA74" s="71"/>
      <c r="AB74" s="62"/>
      <c r="AC74" s="71"/>
      <c r="AD74" s="71"/>
      <c r="AE74" s="71"/>
      <c r="AF74" s="71"/>
      <c r="AG74" s="71"/>
      <c r="AH74" s="71"/>
      <c r="AI74" s="64"/>
      <c r="AJ74" s="64"/>
      <c r="AK74" s="64"/>
      <c r="AL74" s="64"/>
      <c r="AM74" s="71"/>
      <c r="AN74" s="71"/>
      <c r="AO74" s="71"/>
      <c r="AP74" s="71"/>
      <c r="AQ74" s="71"/>
      <c r="AR74" s="39"/>
      <c r="AS74" s="39"/>
      <c r="AT74" s="39"/>
      <c r="AU74" s="39"/>
      <c r="AV74" s="39"/>
    </row>
    <row r="75" spans="2:48" ht="15">
      <c r="B75" s="10"/>
      <c r="C75" s="28"/>
      <c r="D75" s="25"/>
      <c r="E75" s="25"/>
      <c r="F75" s="25"/>
      <c r="G75" s="25"/>
      <c r="H75" s="25"/>
      <c r="I75" s="25"/>
      <c r="J75" s="25"/>
      <c r="K75" s="25"/>
      <c r="L75" s="29"/>
      <c r="M75" s="11"/>
      <c r="O75" s="59">
        <v>8</v>
      </c>
      <c r="P75" s="60">
        <v>50</v>
      </c>
      <c r="Q75" s="62" t="str">
        <f t="shared" si="4"/>
        <v>850</v>
      </c>
      <c r="R75" s="73">
        <v>1.29</v>
      </c>
      <c r="S75" s="59">
        <v>3</v>
      </c>
      <c r="T75" s="60">
        <v>1700</v>
      </c>
      <c r="U75" s="62" t="str">
        <f t="shared" si="0"/>
        <v>31700</v>
      </c>
      <c r="V75" s="73">
        <v>1.41</v>
      </c>
      <c r="W75" s="62">
        <v>10</v>
      </c>
      <c r="X75" s="62">
        <v>200</v>
      </c>
      <c r="Y75" s="62" t="str">
        <f t="shared" si="1"/>
        <v>10200</v>
      </c>
      <c r="Z75" s="73">
        <v>1.55</v>
      </c>
      <c r="AB75" s="62"/>
      <c r="AI75" s="64"/>
      <c r="AJ75" s="64"/>
      <c r="AK75" s="64"/>
      <c r="AL75" s="64"/>
      <c r="AR75" s="36"/>
      <c r="AS75" s="36"/>
      <c r="AT75" s="36"/>
      <c r="AU75" s="36"/>
      <c r="AV75" s="36"/>
    </row>
    <row r="76" spans="2:48" ht="24.75" customHeight="1">
      <c r="B76" s="10"/>
      <c r="C76" s="106" t="s">
        <v>20</v>
      </c>
      <c r="D76" s="107"/>
      <c r="E76" s="107"/>
      <c r="F76" s="107"/>
      <c r="G76" s="107"/>
      <c r="H76" s="107"/>
      <c r="I76" s="92" t="str">
        <f>IF($N$80=TRUE,"Введите данные вручную","В данной ситуации не задействовано")</f>
        <v>В данной ситуации не задействовано</v>
      </c>
      <c r="J76" s="92"/>
      <c r="K76" s="93"/>
      <c r="L76" s="44"/>
      <c r="M76" s="11"/>
      <c r="O76" s="59">
        <v>8</v>
      </c>
      <c r="P76" s="60">
        <v>100</v>
      </c>
      <c r="Q76" s="62" t="str">
        <f t="shared" si="4"/>
        <v>8100</v>
      </c>
      <c r="R76" s="73">
        <v>1.5</v>
      </c>
      <c r="S76" s="59">
        <v>3</v>
      </c>
      <c r="T76" s="60">
        <v>2300</v>
      </c>
      <c r="U76" s="62" t="str">
        <f t="shared" si="0"/>
        <v>32300</v>
      </c>
      <c r="V76" s="73">
        <v>1.48</v>
      </c>
      <c r="W76" s="62">
        <v>10</v>
      </c>
      <c r="X76" s="62">
        <v>500</v>
      </c>
      <c r="Y76" s="62" t="str">
        <f t="shared" si="1"/>
        <v>10500</v>
      </c>
      <c r="Z76" s="73">
        <v>1.65</v>
      </c>
      <c r="AB76" s="62"/>
      <c r="AI76" s="64"/>
      <c r="AJ76" s="64"/>
      <c r="AK76" s="64"/>
      <c r="AL76" s="64"/>
      <c r="AR76" s="36"/>
      <c r="AS76" s="36"/>
      <c r="AT76" s="36"/>
      <c r="AU76" s="36"/>
      <c r="AV76" s="36"/>
    </row>
    <row r="77" spans="2:48" ht="3.75" customHeight="1">
      <c r="B77" s="10"/>
      <c r="C77" s="28"/>
      <c r="D77" s="25"/>
      <c r="E77" s="25"/>
      <c r="F77" s="25"/>
      <c r="G77" s="25"/>
      <c r="H77" s="25"/>
      <c r="I77" s="25"/>
      <c r="J77" s="25"/>
      <c r="K77" s="25"/>
      <c r="L77" s="29"/>
      <c r="M77" s="11"/>
      <c r="O77" s="59">
        <v>8</v>
      </c>
      <c r="P77" s="60">
        <v>200</v>
      </c>
      <c r="Q77" s="62" t="str">
        <f t="shared" si="4"/>
        <v>8200</v>
      </c>
      <c r="R77" s="73">
        <v>1.73</v>
      </c>
      <c r="S77" s="59">
        <v>3.5</v>
      </c>
      <c r="T77" s="60">
        <v>50</v>
      </c>
      <c r="U77" s="62" t="str">
        <f t="shared" si="0"/>
        <v>3,550</v>
      </c>
      <c r="V77" s="73">
        <v>0.87</v>
      </c>
      <c r="W77" s="62">
        <v>10</v>
      </c>
      <c r="X77" s="62">
        <v>1000</v>
      </c>
      <c r="Y77" s="62" t="str">
        <f t="shared" si="1"/>
        <v>101000</v>
      </c>
      <c r="Z77" s="73">
        <v>1.73</v>
      </c>
      <c r="AB77" s="62"/>
      <c r="AI77" s="64"/>
      <c r="AJ77" s="64"/>
      <c r="AK77" s="64"/>
      <c r="AL77" s="64"/>
      <c r="AR77" s="36"/>
      <c r="AS77" s="36"/>
      <c r="AT77" s="36"/>
      <c r="AU77" s="36"/>
      <c r="AV77" s="36"/>
    </row>
    <row r="78" spans="2:48" ht="27" customHeight="1">
      <c r="B78" s="10"/>
      <c r="C78" s="108" t="s">
        <v>21</v>
      </c>
      <c r="D78" s="109"/>
      <c r="E78" s="109"/>
      <c r="F78" s="109"/>
      <c r="G78" s="109"/>
      <c r="H78" s="109"/>
      <c r="I78" s="96" t="str">
        <f>IF($N$80=TRUE,"Введите данные вручную","В данной ситуации не задействовано")</f>
        <v>В данной ситуации не задействовано</v>
      </c>
      <c r="J78" s="96"/>
      <c r="K78" s="97"/>
      <c r="L78" s="44"/>
      <c r="M78" s="11"/>
      <c r="O78" s="59">
        <v>8</v>
      </c>
      <c r="P78" s="60">
        <v>300</v>
      </c>
      <c r="Q78" s="62" t="str">
        <f t="shared" si="4"/>
        <v>8300</v>
      </c>
      <c r="R78" s="73">
        <v>1.88</v>
      </c>
      <c r="S78" s="59">
        <v>3.5</v>
      </c>
      <c r="T78" s="60">
        <v>100</v>
      </c>
      <c r="U78" s="62" t="str">
        <f t="shared" si="0"/>
        <v>3,5100</v>
      </c>
      <c r="V78" s="73">
        <v>0.97</v>
      </c>
      <c r="W78" s="62">
        <v>10</v>
      </c>
      <c r="X78" s="62">
        <v>2000</v>
      </c>
      <c r="Y78" s="62" t="str">
        <f t="shared" si="1"/>
        <v>102000</v>
      </c>
      <c r="Z78" s="73">
        <v>1.81</v>
      </c>
      <c r="AB78" s="62"/>
      <c r="AI78" s="64"/>
      <c r="AJ78" s="64"/>
      <c r="AK78" s="64"/>
      <c r="AL78" s="64"/>
      <c r="AR78" s="36"/>
      <c r="AS78" s="36"/>
      <c r="AT78" s="36"/>
      <c r="AU78" s="36"/>
      <c r="AV78" s="36"/>
    </row>
    <row r="79" spans="2:48" ht="3.75" customHeight="1">
      <c r="B79" s="10"/>
      <c r="C79" s="28"/>
      <c r="D79" s="25"/>
      <c r="E79" s="25"/>
      <c r="F79" s="25"/>
      <c r="G79" s="25"/>
      <c r="H79" s="25"/>
      <c r="I79" s="25"/>
      <c r="J79" s="25"/>
      <c r="K79" s="25"/>
      <c r="L79" s="29"/>
      <c r="M79" s="11"/>
      <c r="O79" s="59">
        <v>8</v>
      </c>
      <c r="P79" s="60">
        <v>500</v>
      </c>
      <c r="Q79" s="62" t="str">
        <f t="shared" si="4"/>
        <v>8500</v>
      </c>
      <c r="R79" s="73">
        <v>2.1</v>
      </c>
      <c r="S79" s="59">
        <v>3.5</v>
      </c>
      <c r="T79" s="60">
        <v>200</v>
      </c>
      <c r="U79" s="62" t="str">
        <f t="shared" si="0"/>
        <v>3,5200</v>
      </c>
      <c r="V79" s="73">
        <v>1.07</v>
      </c>
      <c r="W79" s="62">
        <v>10</v>
      </c>
      <c r="X79" s="62">
        <v>3000</v>
      </c>
      <c r="Y79" s="62" t="str">
        <f t="shared" si="1"/>
        <v>103000</v>
      </c>
      <c r="Z79" s="73">
        <v>1.85</v>
      </c>
      <c r="AB79" s="62"/>
      <c r="AI79" s="64"/>
      <c r="AJ79" s="64"/>
      <c r="AK79" s="64"/>
      <c r="AL79" s="64"/>
      <c r="AR79" s="36"/>
      <c r="AS79" s="36"/>
      <c r="AT79" s="36"/>
      <c r="AU79" s="36"/>
      <c r="AV79" s="36"/>
    </row>
    <row r="80" spans="2:48" ht="15">
      <c r="B80" s="10"/>
      <c r="C80" s="86" t="s">
        <v>9</v>
      </c>
      <c r="D80" s="87"/>
      <c r="E80" s="87"/>
      <c r="F80" s="87"/>
      <c r="G80" s="80"/>
      <c r="H80" s="80"/>
      <c r="I80" s="80"/>
      <c r="J80" s="80"/>
      <c r="K80" s="81"/>
      <c r="L80" s="49">
        <f>IF(AND($F$8&gt;50,$F$8&lt;=75),0.088*L78^0.521*L76^0.063*1.2,IF($F$8&gt;75,0.088*L78^0.521*L76^0.063*1.35,IF($F$8&lt;=50,0.088*L78^0.521*L76^0.063,0)))</f>
        <v>0</v>
      </c>
      <c r="M80" s="11"/>
      <c r="N80" s="58" t="b">
        <f>ISERROR($L$74)</f>
        <v>0</v>
      </c>
      <c r="O80" s="59">
        <v>8</v>
      </c>
      <c r="P80" s="60">
        <v>800</v>
      </c>
      <c r="Q80" s="62" t="str">
        <f t="shared" si="4"/>
        <v>8800</v>
      </c>
      <c r="R80" s="73">
        <v>2.32</v>
      </c>
      <c r="S80" s="59">
        <v>3.5</v>
      </c>
      <c r="T80" s="60">
        <v>300</v>
      </c>
      <c r="U80" s="62" t="str">
        <f t="shared" si="0"/>
        <v>3,5300</v>
      </c>
      <c r="V80" s="73">
        <v>1.14</v>
      </c>
      <c r="W80" s="62">
        <v>10</v>
      </c>
      <c r="X80" s="62">
        <v>5000</v>
      </c>
      <c r="Y80" s="62" t="str">
        <f t="shared" si="1"/>
        <v>105000</v>
      </c>
      <c r="Z80" s="73">
        <v>1.92</v>
      </c>
      <c r="AB80" s="62"/>
      <c r="AI80" s="64"/>
      <c r="AJ80" s="64"/>
      <c r="AK80" s="64"/>
      <c r="AL80" s="64"/>
      <c r="AR80" s="36"/>
      <c r="AS80" s="36"/>
      <c r="AT80" s="36"/>
      <c r="AU80" s="36"/>
      <c r="AV80" s="36"/>
    </row>
    <row r="81" spans="2:48" ht="15">
      <c r="B81" s="10"/>
      <c r="C81" s="28"/>
      <c r="D81" s="25"/>
      <c r="E81" s="25"/>
      <c r="F81" s="25"/>
      <c r="G81" s="25"/>
      <c r="H81" s="25"/>
      <c r="I81" s="25"/>
      <c r="J81" s="25"/>
      <c r="K81" s="25"/>
      <c r="L81" s="29"/>
      <c r="M81" s="11"/>
      <c r="O81" s="59">
        <v>8</v>
      </c>
      <c r="P81" s="60">
        <v>1200</v>
      </c>
      <c r="Q81" s="62" t="str">
        <f t="shared" si="4"/>
        <v>81200</v>
      </c>
      <c r="R81" s="73">
        <v>2.52</v>
      </c>
      <c r="S81" s="59">
        <v>3.5</v>
      </c>
      <c r="T81" s="60">
        <v>500</v>
      </c>
      <c r="U81" s="62" t="str">
        <f t="shared" si="0"/>
        <v>3,5500</v>
      </c>
      <c r="V81" s="73">
        <v>1.23</v>
      </c>
      <c r="W81" s="62">
        <v>10</v>
      </c>
      <c r="X81" s="62">
        <v>8000</v>
      </c>
      <c r="Y81" s="62" t="str">
        <f t="shared" si="1"/>
        <v>108000</v>
      </c>
      <c r="Z81" s="73">
        <v>1.98</v>
      </c>
      <c r="AB81" s="62"/>
      <c r="AI81" s="64"/>
      <c r="AJ81" s="64"/>
      <c r="AK81" s="64"/>
      <c r="AL81" s="64"/>
      <c r="AR81" s="36"/>
      <c r="AS81" s="36"/>
      <c r="AT81" s="36"/>
      <c r="AU81" s="36"/>
      <c r="AV81" s="36"/>
    </row>
    <row r="82" spans="2:48" ht="24.75" customHeight="1">
      <c r="B82" s="13"/>
      <c r="C82" s="94" t="s">
        <v>7</v>
      </c>
      <c r="D82" s="95"/>
      <c r="E82" s="95"/>
      <c r="F82" s="95"/>
      <c r="G82" s="95"/>
      <c r="H82" s="95"/>
      <c r="I82" s="95"/>
      <c r="J82" s="95"/>
      <c r="K82" s="99"/>
      <c r="L82" s="48"/>
      <c r="M82" s="14"/>
      <c r="N82" s="52"/>
      <c r="O82" s="59">
        <v>8</v>
      </c>
      <c r="P82" s="60">
        <v>1700</v>
      </c>
      <c r="Q82" s="62" t="str">
        <f t="shared" si="4"/>
        <v>81700</v>
      </c>
      <c r="R82" s="73">
        <v>2.71</v>
      </c>
      <c r="S82" s="59">
        <v>3.5</v>
      </c>
      <c r="T82" s="60">
        <v>800</v>
      </c>
      <c r="U82" s="62" t="str">
        <f t="shared" si="0"/>
        <v>3,5800</v>
      </c>
      <c r="V82" s="73">
        <v>1.32</v>
      </c>
      <c r="W82" s="62">
        <v>10</v>
      </c>
      <c r="X82" s="62">
        <v>14000</v>
      </c>
      <c r="Y82" s="62" t="str">
        <f t="shared" si="1"/>
        <v>1014000</v>
      </c>
      <c r="Z82" s="73">
        <v>2.05</v>
      </c>
      <c r="AA82" s="71"/>
      <c r="AB82" s="62"/>
      <c r="AC82" s="71"/>
      <c r="AD82" s="71"/>
      <c r="AE82" s="71"/>
      <c r="AF82" s="71"/>
      <c r="AG82" s="71"/>
      <c r="AH82" s="71"/>
      <c r="AI82" s="64"/>
      <c r="AJ82" s="64"/>
      <c r="AK82" s="64"/>
      <c r="AL82" s="64"/>
      <c r="AM82" s="71"/>
      <c r="AN82" s="71"/>
      <c r="AO82" s="71"/>
      <c r="AP82" s="71"/>
      <c r="AQ82" s="71"/>
      <c r="AR82" s="39"/>
      <c r="AS82" s="39"/>
      <c r="AT82" s="39"/>
      <c r="AU82" s="39"/>
      <c r="AV82" s="39"/>
    </row>
    <row r="83" spans="2:48" ht="15">
      <c r="B83" s="10"/>
      <c r="C83" s="22"/>
      <c r="D83" s="23"/>
      <c r="E83" s="23"/>
      <c r="F83" s="23"/>
      <c r="G83" s="23"/>
      <c r="H83" s="23"/>
      <c r="I83" s="23"/>
      <c r="J83" s="23"/>
      <c r="K83" s="23"/>
      <c r="L83" s="29"/>
      <c r="M83" s="11"/>
      <c r="O83" s="59">
        <v>8</v>
      </c>
      <c r="P83" s="60">
        <v>2300</v>
      </c>
      <c r="Q83" s="62" t="str">
        <f t="shared" si="4"/>
        <v>82300</v>
      </c>
      <c r="R83" s="73">
        <v>2.89</v>
      </c>
      <c r="S83" s="59">
        <v>3.5</v>
      </c>
      <c r="T83" s="60">
        <v>1200</v>
      </c>
      <c r="U83" s="62" t="str">
        <f t="shared" si="0"/>
        <v>3,51200</v>
      </c>
      <c r="V83" s="73">
        <v>1.4</v>
      </c>
      <c r="W83" s="62">
        <v>12</v>
      </c>
      <c r="X83" s="62">
        <v>1000</v>
      </c>
      <c r="Y83" s="62" t="str">
        <f t="shared" si="1"/>
        <v>121000</v>
      </c>
      <c r="Z83" s="73">
        <v>1.98</v>
      </c>
      <c r="AB83" s="62"/>
      <c r="AJ83" s="64"/>
      <c r="AK83" s="64"/>
      <c r="AL83" s="64"/>
      <c r="AR83" s="36"/>
      <c r="AS83" s="36"/>
      <c r="AT83" s="36"/>
      <c r="AU83" s="36"/>
      <c r="AV83" s="36"/>
    </row>
    <row r="84" spans="2:48" ht="15">
      <c r="B84" s="13"/>
      <c r="C84" s="113" t="s">
        <v>8</v>
      </c>
      <c r="D84" s="114"/>
      <c r="E84" s="114"/>
      <c r="F84" s="114"/>
      <c r="G84" s="114"/>
      <c r="H84" s="114"/>
      <c r="I84" s="114"/>
      <c r="J84" s="114"/>
      <c r="K84" s="114"/>
      <c r="L84" s="49">
        <f>IF(N80=TRUE,L80*(1+L82),L74*(1+L82))</f>
        <v>0</v>
      </c>
      <c r="M84" s="14"/>
      <c r="N84" s="52"/>
      <c r="O84" s="59">
        <v>10</v>
      </c>
      <c r="P84" s="60">
        <v>200</v>
      </c>
      <c r="Q84" s="62" t="str">
        <f t="shared" si="4"/>
        <v>10200</v>
      </c>
      <c r="R84" s="73">
        <v>1.96</v>
      </c>
      <c r="S84" s="59">
        <v>3.5</v>
      </c>
      <c r="T84" s="60">
        <v>1700</v>
      </c>
      <c r="U84" s="62" t="str">
        <f t="shared" si="0"/>
        <v>3,51700</v>
      </c>
      <c r="V84" s="73">
        <v>1.48</v>
      </c>
      <c r="W84" s="62">
        <v>12</v>
      </c>
      <c r="X84" s="62">
        <v>2000</v>
      </c>
      <c r="Y84" s="62" t="str">
        <f t="shared" si="1"/>
        <v>122000</v>
      </c>
      <c r="Z84" s="73">
        <v>2.07</v>
      </c>
      <c r="AA84" s="71"/>
      <c r="AB84" s="62"/>
      <c r="AC84" s="71"/>
      <c r="AD84" s="71"/>
      <c r="AE84" s="71"/>
      <c r="AF84" s="71"/>
      <c r="AG84" s="71"/>
      <c r="AH84" s="71"/>
      <c r="AI84" s="71"/>
      <c r="AJ84" s="64"/>
      <c r="AK84" s="64"/>
      <c r="AL84" s="64"/>
      <c r="AM84" s="71"/>
      <c r="AN84" s="71"/>
      <c r="AO84" s="71"/>
      <c r="AP84" s="71"/>
      <c r="AQ84" s="71"/>
      <c r="AR84" s="39"/>
      <c r="AS84" s="39"/>
      <c r="AT84" s="39"/>
      <c r="AU84" s="39"/>
      <c r="AV84" s="39"/>
    </row>
    <row r="85" spans="2:48" ht="7.5" customHeight="1">
      <c r="B85" s="10"/>
      <c r="C85" s="28"/>
      <c r="D85" s="25"/>
      <c r="E85" s="25"/>
      <c r="F85" s="25"/>
      <c r="G85" s="25"/>
      <c r="H85" s="25"/>
      <c r="I85" s="25"/>
      <c r="J85" s="25"/>
      <c r="K85" s="25"/>
      <c r="L85" s="29"/>
      <c r="M85" s="11"/>
      <c r="O85" s="59">
        <v>10</v>
      </c>
      <c r="P85" s="60">
        <v>300</v>
      </c>
      <c r="Q85" s="62" t="str">
        <f t="shared" si="4"/>
        <v>10300</v>
      </c>
      <c r="R85" s="73">
        <v>2.13</v>
      </c>
      <c r="S85" s="59">
        <v>3.5</v>
      </c>
      <c r="T85" s="60">
        <v>2300</v>
      </c>
      <c r="U85" s="62" t="str">
        <f t="shared" si="0"/>
        <v>3,52300</v>
      </c>
      <c r="V85" s="73">
        <v>1.54</v>
      </c>
      <c r="W85" s="62">
        <v>12</v>
      </c>
      <c r="X85" s="62">
        <v>3000</v>
      </c>
      <c r="Y85" s="62" t="str">
        <f t="shared" si="1"/>
        <v>123000</v>
      </c>
      <c r="Z85" s="73">
        <v>2.13</v>
      </c>
      <c r="AB85" s="62"/>
      <c r="AJ85" s="64"/>
      <c r="AK85" s="64"/>
      <c r="AL85" s="64"/>
      <c r="AR85" s="36"/>
      <c r="AS85" s="36"/>
      <c r="AT85" s="36"/>
      <c r="AU85" s="36"/>
      <c r="AV85" s="36"/>
    </row>
    <row r="86" spans="2:48" ht="15">
      <c r="B86" s="10"/>
      <c r="C86" s="110" t="s">
        <v>6</v>
      </c>
      <c r="D86" s="111"/>
      <c r="E86" s="111"/>
      <c r="F86" s="111"/>
      <c r="G86" s="111"/>
      <c r="H86" s="111"/>
      <c r="I86" s="111"/>
      <c r="J86" s="111"/>
      <c r="K86" s="111"/>
      <c r="L86" s="112"/>
      <c r="M86" s="11"/>
      <c r="O86" s="59">
        <v>10</v>
      </c>
      <c r="P86" s="60">
        <v>500</v>
      </c>
      <c r="Q86" s="62" t="str">
        <f t="shared" si="4"/>
        <v>10500</v>
      </c>
      <c r="R86" s="73">
        <v>2.37</v>
      </c>
      <c r="S86" s="59">
        <v>3.5</v>
      </c>
      <c r="T86" s="60">
        <v>3000</v>
      </c>
      <c r="U86" s="62" t="str">
        <f aca="true" t="shared" si="5" ref="U86:U149">CONCATENATE(S86,T86)</f>
        <v>3,53000</v>
      </c>
      <c r="V86" s="73">
        <v>1.61</v>
      </c>
      <c r="W86" s="62">
        <v>12</v>
      </c>
      <c r="X86" s="62">
        <v>5000</v>
      </c>
      <c r="Y86" s="62" t="str">
        <f aca="true" t="shared" si="6" ref="Y86:Y127">CONCATENATE(W86,X86)</f>
        <v>125000</v>
      </c>
      <c r="Z86" s="73">
        <v>2.2</v>
      </c>
      <c r="AB86" s="62"/>
      <c r="AJ86" s="64"/>
      <c r="AK86" s="64"/>
      <c r="AL86" s="64"/>
      <c r="AR86" s="36"/>
      <c r="AS86" s="36"/>
      <c r="AT86" s="36"/>
      <c r="AU86" s="36"/>
      <c r="AV86" s="36"/>
    </row>
    <row r="87" spans="2:48" ht="7.5" customHeight="1">
      <c r="B87" s="10"/>
      <c r="C87" s="28"/>
      <c r="D87" s="25"/>
      <c r="E87" s="25"/>
      <c r="F87" s="25"/>
      <c r="G87" s="25"/>
      <c r="H87" s="25"/>
      <c r="I87" s="25"/>
      <c r="J87" s="25"/>
      <c r="K87" s="25"/>
      <c r="L87" s="29"/>
      <c r="M87" s="11"/>
      <c r="O87" s="59">
        <v>10</v>
      </c>
      <c r="P87" s="60">
        <v>800</v>
      </c>
      <c r="Q87" s="62" t="str">
        <f t="shared" si="4"/>
        <v>10800</v>
      </c>
      <c r="R87" s="73">
        <v>2.62</v>
      </c>
      <c r="S87" s="59">
        <v>3.5</v>
      </c>
      <c r="T87" s="60">
        <v>4000</v>
      </c>
      <c r="U87" s="62" t="str">
        <f t="shared" si="5"/>
        <v>3,54000</v>
      </c>
      <c r="V87" s="73">
        <v>1.68</v>
      </c>
      <c r="W87" s="62">
        <v>12</v>
      </c>
      <c r="X87" s="62">
        <v>8000</v>
      </c>
      <c r="Y87" s="62" t="str">
        <f t="shared" si="6"/>
        <v>128000</v>
      </c>
      <c r="Z87" s="73">
        <v>2.27</v>
      </c>
      <c r="AB87" s="62"/>
      <c r="AJ87" s="64"/>
      <c r="AK87" s="64"/>
      <c r="AL87" s="64"/>
      <c r="AR87" s="36"/>
      <c r="AS87" s="36"/>
      <c r="AT87" s="36"/>
      <c r="AU87" s="36"/>
      <c r="AV87" s="36"/>
    </row>
    <row r="88" spans="2:48" ht="15">
      <c r="B88" s="13"/>
      <c r="C88" s="102" t="s">
        <v>22</v>
      </c>
      <c r="D88" s="103"/>
      <c r="E88" s="103"/>
      <c r="F88" s="103"/>
      <c r="G88" s="103"/>
      <c r="H88" s="103"/>
      <c r="I88" s="103"/>
      <c r="J88" s="103"/>
      <c r="K88" s="82"/>
      <c r="L88" s="45"/>
      <c r="M88" s="14"/>
      <c r="N88" s="52"/>
      <c r="O88" s="59">
        <v>10</v>
      </c>
      <c r="P88" s="60">
        <v>1200</v>
      </c>
      <c r="Q88" s="62" t="str">
        <f aca="true" t="shared" si="7" ref="Q88:Q151">CONCATENATE(O88,P88)</f>
        <v>101200</v>
      </c>
      <c r="R88" s="73">
        <v>2.85</v>
      </c>
      <c r="S88" s="59">
        <v>4</v>
      </c>
      <c r="T88" s="60">
        <v>50</v>
      </c>
      <c r="U88" s="62" t="str">
        <f t="shared" si="5"/>
        <v>450</v>
      </c>
      <c r="V88" s="73">
        <v>0.91</v>
      </c>
      <c r="W88" s="62">
        <v>12</v>
      </c>
      <c r="X88" s="62">
        <v>14000</v>
      </c>
      <c r="Y88" s="62" t="str">
        <f t="shared" si="6"/>
        <v>1214000</v>
      </c>
      <c r="Z88" s="73">
        <v>2.35</v>
      </c>
      <c r="AA88" s="71"/>
      <c r="AB88" s="62"/>
      <c r="AC88" s="71"/>
      <c r="AD88" s="71"/>
      <c r="AE88" s="71"/>
      <c r="AF88" s="71"/>
      <c r="AG88" s="71"/>
      <c r="AH88" s="71"/>
      <c r="AI88" s="71"/>
      <c r="AJ88" s="64"/>
      <c r="AK88" s="64"/>
      <c r="AL88" s="64"/>
      <c r="AM88" s="71"/>
      <c r="AN88" s="71"/>
      <c r="AO88" s="71"/>
      <c r="AP88" s="71"/>
      <c r="AQ88" s="71"/>
      <c r="AR88" s="39"/>
      <c r="AS88" s="39"/>
      <c r="AT88" s="39"/>
      <c r="AU88" s="39"/>
      <c r="AV88" s="39"/>
    </row>
    <row r="89" spans="2:48" ht="3.75" customHeight="1">
      <c r="B89" s="10"/>
      <c r="C89" s="100"/>
      <c r="D89" s="101"/>
      <c r="E89" s="101"/>
      <c r="F89" s="101"/>
      <c r="G89" s="101"/>
      <c r="H89" s="101"/>
      <c r="I89" s="101"/>
      <c r="J89" s="101"/>
      <c r="K89" s="25"/>
      <c r="L89" s="29"/>
      <c r="M89" s="11"/>
      <c r="O89" s="59">
        <v>10</v>
      </c>
      <c r="P89" s="60">
        <v>1700</v>
      </c>
      <c r="Q89" s="62" t="str">
        <f t="shared" si="7"/>
        <v>101700</v>
      </c>
      <c r="R89" s="73">
        <v>3.07</v>
      </c>
      <c r="S89" s="59">
        <v>4</v>
      </c>
      <c r="T89" s="60">
        <v>100</v>
      </c>
      <c r="U89" s="62" t="str">
        <f t="shared" si="5"/>
        <v>4100</v>
      </c>
      <c r="V89" s="73">
        <v>1.01</v>
      </c>
      <c r="W89" s="62">
        <v>15</v>
      </c>
      <c r="X89" s="62">
        <v>1000</v>
      </c>
      <c r="Y89" s="62" t="str">
        <f t="shared" si="6"/>
        <v>151000</v>
      </c>
      <c r="Z89" s="73">
        <v>2.34</v>
      </c>
      <c r="AB89" s="62"/>
      <c r="AJ89" s="64"/>
      <c r="AK89" s="64"/>
      <c r="AL89" s="64"/>
      <c r="AR89" s="36"/>
      <c r="AS89" s="36"/>
      <c r="AT89" s="36"/>
      <c r="AU89" s="36"/>
      <c r="AV89" s="36"/>
    </row>
    <row r="90" spans="2:48" ht="15">
      <c r="B90" s="13"/>
      <c r="C90" s="94" t="s">
        <v>1</v>
      </c>
      <c r="D90" s="95"/>
      <c r="E90" s="95"/>
      <c r="F90" s="95"/>
      <c r="G90" s="95"/>
      <c r="H90" s="95"/>
      <c r="I90" s="95"/>
      <c r="J90" s="95"/>
      <c r="K90" s="83"/>
      <c r="L90" s="45"/>
      <c r="M90" s="14"/>
      <c r="N90" s="52"/>
      <c r="O90" s="59">
        <v>10</v>
      </c>
      <c r="P90" s="60">
        <v>2300</v>
      </c>
      <c r="Q90" s="62" t="str">
        <f t="shared" si="7"/>
        <v>102300</v>
      </c>
      <c r="R90" s="73">
        <v>3.27</v>
      </c>
      <c r="S90" s="59">
        <v>4</v>
      </c>
      <c r="T90" s="60">
        <v>200</v>
      </c>
      <c r="U90" s="62" t="str">
        <f t="shared" si="5"/>
        <v>4200</v>
      </c>
      <c r="V90" s="73">
        <v>1.11</v>
      </c>
      <c r="W90" s="62">
        <v>15</v>
      </c>
      <c r="X90" s="62">
        <v>2000</v>
      </c>
      <c r="Y90" s="62" t="str">
        <f t="shared" si="6"/>
        <v>152000</v>
      </c>
      <c r="Z90" s="73">
        <v>2.45</v>
      </c>
      <c r="AA90" s="71"/>
      <c r="AB90" s="62"/>
      <c r="AC90" s="71"/>
      <c r="AD90" s="71"/>
      <c r="AE90" s="71"/>
      <c r="AF90" s="71"/>
      <c r="AG90" s="71"/>
      <c r="AH90" s="71"/>
      <c r="AI90" s="71"/>
      <c r="AJ90" s="64"/>
      <c r="AK90" s="64"/>
      <c r="AL90" s="64"/>
      <c r="AM90" s="71"/>
      <c r="AN90" s="71"/>
      <c r="AO90" s="71"/>
      <c r="AP90" s="71"/>
      <c r="AQ90" s="71"/>
      <c r="AR90" s="39"/>
      <c r="AS90" s="39"/>
      <c r="AT90" s="39"/>
      <c r="AU90" s="39"/>
      <c r="AV90" s="39"/>
    </row>
    <row r="91" spans="2:48" ht="3.75" customHeight="1">
      <c r="B91" s="10"/>
      <c r="C91" s="28"/>
      <c r="D91" s="25"/>
      <c r="E91" s="25"/>
      <c r="F91" s="25"/>
      <c r="G91" s="25"/>
      <c r="H91" s="25"/>
      <c r="I91" s="25"/>
      <c r="J91" s="25"/>
      <c r="K91" s="25"/>
      <c r="L91" s="29"/>
      <c r="M91" s="11"/>
      <c r="O91" s="59">
        <v>12</v>
      </c>
      <c r="P91" s="60">
        <v>200</v>
      </c>
      <c r="Q91" s="62" t="str">
        <f t="shared" si="7"/>
        <v>12200</v>
      </c>
      <c r="R91" s="73">
        <v>2.17</v>
      </c>
      <c r="S91" s="59">
        <v>4</v>
      </c>
      <c r="T91" s="60">
        <v>300</v>
      </c>
      <c r="U91" s="62" t="str">
        <f t="shared" si="5"/>
        <v>4300</v>
      </c>
      <c r="V91" s="73">
        <v>1.18</v>
      </c>
      <c r="W91" s="62">
        <v>15</v>
      </c>
      <c r="X91" s="62">
        <v>3000</v>
      </c>
      <c r="Y91" s="62" t="str">
        <f t="shared" si="6"/>
        <v>153000</v>
      </c>
      <c r="Z91" s="73">
        <v>2.51</v>
      </c>
      <c r="AB91" s="62"/>
      <c r="AJ91" s="64"/>
      <c r="AK91" s="64"/>
      <c r="AL91" s="64"/>
      <c r="AR91" s="36"/>
      <c r="AS91" s="36"/>
      <c r="AT91" s="36"/>
      <c r="AU91" s="36"/>
      <c r="AV91" s="36"/>
    </row>
    <row r="92" spans="2:48" ht="15">
      <c r="B92" s="13"/>
      <c r="C92" s="98" t="s">
        <v>9</v>
      </c>
      <c r="D92" s="88"/>
      <c r="E92" s="88"/>
      <c r="F92" s="88"/>
      <c r="G92" s="88">
        <f>IF(N98=TRUE,"Если Вы видите #Н/Д, то рассчитайте по формуле ниже","")</f>
      </c>
      <c r="H92" s="88"/>
      <c r="I92" s="88"/>
      <c r="J92" s="88"/>
      <c r="K92" s="89"/>
      <c r="L92" s="43">
        <f>IF(OR(L88="-",L88="",L90="-",L90=""),0,IF(AND(F8&gt;50,F8&lt;=75),VLOOKUP(AH19,AG20:AH69,2,FALSE)*1.2,IF(F8&gt;75,VLOOKUP(AH19,AG20:AH69,2,FALSE)*1.35,IF(F8&lt;=50,VLOOKUP(AH19,AG20:AH69,2,FALSE),0))))</f>
        <v>0</v>
      </c>
      <c r="M92" s="14"/>
      <c r="N92" s="52"/>
      <c r="O92" s="59">
        <v>12</v>
      </c>
      <c r="P92" s="60">
        <v>300</v>
      </c>
      <c r="Q92" s="62" t="str">
        <f t="shared" si="7"/>
        <v>12300</v>
      </c>
      <c r="R92" s="73">
        <v>2.36</v>
      </c>
      <c r="S92" s="59">
        <v>4</v>
      </c>
      <c r="T92" s="60">
        <v>500</v>
      </c>
      <c r="U92" s="62" t="str">
        <f t="shared" si="5"/>
        <v>4500</v>
      </c>
      <c r="V92" s="73">
        <v>1.28</v>
      </c>
      <c r="W92" s="62">
        <v>15</v>
      </c>
      <c r="X92" s="62">
        <v>5000</v>
      </c>
      <c r="Y92" s="62" t="str">
        <f t="shared" si="6"/>
        <v>155000</v>
      </c>
      <c r="Z92" s="73">
        <v>2.6</v>
      </c>
      <c r="AA92" s="71"/>
      <c r="AB92" s="62"/>
      <c r="AC92" s="71"/>
      <c r="AD92" s="71"/>
      <c r="AE92" s="71"/>
      <c r="AF92" s="71"/>
      <c r="AG92" s="71"/>
      <c r="AH92" s="71"/>
      <c r="AI92" s="71"/>
      <c r="AJ92" s="64"/>
      <c r="AK92" s="64"/>
      <c r="AL92" s="64"/>
      <c r="AM92" s="71"/>
      <c r="AN92" s="71"/>
      <c r="AO92" s="71"/>
      <c r="AP92" s="71"/>
      <c r="AQ92" s="71"/>
      <c r="AR92" s="39"/>
      <c r="AS92" s="39"/>
      <c r="AT92" s="39"/>
      <c r="AU92" s="39"/>
      <c r="AV92" s="39"/>
    </row>
    <row r="93" spans="2:48" ht="15">
      <c r="B93" s="10"/>
      <c r="C93" s="28"/>
      <c r="D93" s="25"/>
      <c r="E93" s="25"/>
      <c r="F93" s="25"/>
      <c r="G93" s="25"/>
      <c r="H93" s="25"/>
      <c r="I93" s="25"/>
      <c r="J93" s="25"/>
      <c r="K93" s="25"/>
      <c r="L93" s="29"/>
      <c r="M93" s="11"/>
      <c r="O93" s="59">
        <v>12</v>
      </c>
      <c r="P93" s="60">
        <v>500</v>
      </c>
      <c r="Q93" s="62" t="str">
        <f t="shared" si="7"/>
        <v>12500</v>
      </c>
      <c r="R93" s="73">
        <v>2.63</v>
      </c>
      <c r="S93" s="59">
        <v>4</v>
      </c>
      <c r="T93" s="60">
        <v>800</v>
      </c>
      <c r="U93" s="62" t="str">
        <f t="shared" si="5"/>
        <v>4800</v>
      </c>
      <c r="V93" s="73">
        <v>1.37</v>
      </c>
      <c r="W93" s="62">
        <v>15</v>
      </c>
      <c r="X93" s="62">
        <v>8000</v>
      </c>
      <c r="Y93" s="62" t="str">
        <f t="shared" si="6"/>
        <v>158000</v>
      </c>
      <c r="Z93" s="73">
        <v>2.68</v>
      </c>
      <c r="AB93" s="62"/>
      <c r="AJ93" s="64"/>
      <c r="AK93" s="64"/>
      <c r="AL93" s="64"/>
      <c r="AR93" s="36"/>
      <c r="AS93" s="36"/>
      <c r="AT93" s="36"/>
      <c r="AU93" s="36"/>
      <c r="AV93" s="36"/>
    </row>
    <row r="94" spans="2:48" ht="24" customHeight="1">
      <c r="B94" s="13"/>
      <c r="C94" s="102" t="s">
        <v>22</v>
      </c>
      <c r="D94" s="103"/>
      <c r="E94" s="103"/>
      <c r="F94" s="103"/>
      <c r="G94" s="103"/>
      <c r="H94" s="103"/>
      <c r="I94" s="92" t="str">
        <f>IF($N$98=TRUE,"Введите данные вручную","В данной ситуации не задействовано")</f>
        <v>В данной ситуации не задействовано</v>
      </c>
      <c r="J94" s="92"/>
      <c r="K94" s="93"/>
      <c r="L94" s="44"/>
      <c r="M94" s="14"/>
      <c r="N94" s="52"/>
      <c r="O94" s="59">
        <v>12</v>
      </c>
      <c r="P94" s="60">
        <v>800</v>
      </c>
      <c r="Q94" s="62" t="str">
        <f t="shared" si="7"/>
        <v>12800</v>
      </c>
      <c r="R94" s="73">
        <v>2.9</v>
      </c>
      <c r="S94" s="59">
        <v>4</v>
      </c>
      <c r="T94" s="60">
        <v>1200</v>
      </c>
      <c r="U94" s="62" t="str">
        <f t="shared" si="5"/>
        <v>41200</v>
      </c>
      <c r="V94" s="73">
        <v>1.46</v>
      </c>
      <c r="W94" s="62">
        <v>15</v>
      </c>
      <c r="X94" s="62">
        <v>14000</v>
      </c>
      <c r="Y94" s="62" t="str">
        <f t="shared" si="6"/>
        <v>1514000</v>
      </c>
      <c r="Z94" s="73">
        <v>2.78</v>
      </c>
      <c r="AA94" s="71"/>
      <c r="AB94" s="62"/>
      <c r="AC94" s="71"/>
      <c r="AD94" s="71"/>
      <c r="AE94" s="71"/>
      <c r="AF94" s="71"/>
      <c r="AG94" s="71"/>
      <c r="AH94" s="71"/>
      <c r="AI94" s="71"/>
      <c r="AJ94" s="64"/>
      <c r="AK94" s="64"/>
      <c r="AL94" s="64"/>
      <c r="AM94" s="71"/>
      <c r="AN94" s="71"/>
      <c r="AO94" s="71"/>
      <c r="AP94" s="71"/>
      <c r="AQ94" s="71"/>
      <c r="AR94" s="39"/>
      <c r="AS94" s="39"/>
      <c r="AT94" s="39"/>
      <c r="AU94" s="39"/>
      <c r="AV94" s="39"/>
    </row>
    <row r="95" spans="2:48" ht="3.75" customHeight="1">
      <c r="B95" s="10"/>
      <c r="C95" s="28"/>
      <c r="D95" s="25"/>
      <c r="E95" s="25"/>
      <c r="F95" s="25"/>
      <c r="G95" s="25"/>
      <c r="H95" s="25"/>
      <c r="I95" s="25"/>
      <c r="J95" s="25"/>
      <c r="K95" s="25"/>
      <c r="L95" s="29"/>
      <c r="M95" s="11"/>
      <c r="O95" s="59">
        <v>12</v>
      </c>
      <c r="P95" s="60">
        <v>1200</v>
      </c>
      <c r="Q95" s="62" t="str">
        <f t="shared" si="7"/>
        <v>121200</v>
      </c>
      <c r="R95" s="73">
        <v>3.16</v>
      </c>
      <c r="S95" s="59">
        <v>4</v>
      </c>
      <c r="T95" s="60">
        <v>1700</v>
      </c>
      <c r="U95" s="62" t="str">
        <f t="shared" si="5"/>
        <v>41700</v>
      </c>
      <c r="V95" s="73">
        <v>1.53</v>
      </c>
      <c r="W95" s="62">
        <v>20</v>
      </c>
      <c r="X95" s="62">
        <v>1000</v>
      </c>
      <c r="Y95" s="62" t="str">
        <f t="shared" si="6"/>
        <v>201000</v>
      </c>
      <c r="Z95" s="73">
        <v>2.91</v>
      </c>
      <c r="AB95" s="62"/>
      <c r="AJ95" s="64"/>
      <c r="AK95" s="64"/>
      <c r="AL95" s="64"/>
      <c r="AR95" s="36"/>
      <c r="AS95" s="36"/>
      <c r="AT95" s="36"/>
      <c r="AU95" s="36"/>
      <c r="AV95" s="36"/>
    </row>
    <row r="96" spans="2:48" ht="24" customHeight="1">
      <c r="B96" s="13"/>
      <c r="C96" s="94" t="s">
        <v>1</v>
      </c>
      <c r="D96" s="95"/>
      <c r="E96" s="95"/>
      <c r="F96" s="95"/>
      <c r="G96" s="95"/>
      <c r="H96" s="95"/>
      <c r="I96" s="96" t="str">
        <f>IF($N$98=TRUE,"Введите данные вручную","В данной ситуации не задействовано")</f>
        <v>В данной ситуации не задействовано</v>
      </c>
      <c r="J96" s="96"/>
      <c r="K96" s="97"/>
      <c r="L96" s="46"/>
      <c r="M96" s="14"/>
      <c r="N96" s="52"/>
      <c r="O96" s="59">
        <v>12</v>
      </c>
      <c r="P96" s="60">
        <v>1700</v>
      </c>
      <c r="Q96" s="62" t="str">
        <f t="shared" si="7"/>
        <v>121700</v>
      </c>
      <c r="R96" s="73">
        <v>3.4</v>
      </c>
      <c r="S96" s="59">
        <v>4</v>
      </c>
      <c r="T96" s="60">
        <v>2300</v>
      </c>
      <c r="U96" s="62" t="str">
        <f t="shared" si="5"/>
        <v>42300</v>
      </c>
      <c r="V96" s="73">
        <v>1.6</v>
      </c>
      <c r="W96" s="62">
        <v>20</v>
      </c>
      <c r="X96" s="62">
        <v>2000</v>
      </c>
      <c r="Y96" s="62" t="str">
        <f t="shared" si="6"/>
        <v>202000</v>
      </c>
      <c r="Z96" s="73">
        <v>3.04</v>
      </c>
      <c r="AA96" s="71"/>
      <c r="AB96" s="62"/>
      <c r="AC96" s="71"/>
      <c r="AD96" s="71"/>
      <c r="AE96" s="71"/>
      <c r="AF96" s="71"/>
      <c r="AG96" s="71"/>
      <c r="AH96" s="71"/>
      <c r="AI96" s="71"/>
      <c r="AJ96" s="64"/>
      <c r="AK96" s="64"/>
      <c r="AL96" s="64"/>
      <c r="AM96" s="71"/>
      <c r="AN96" s="71"/>
      <c r="AO96" s="71"/>
      <c r="AP96" s="71"/>
      <c r="AQ96" s="71"/>
      <c r="AR96" s="39"/>
      <c r="AS96" s="39"/>
      <c r="AT96" s="39"/>
      <c r="AU96" s="39"/>
      <c r="AV96" s="39"/>
    </row>
    <row r="97" spans="2:48" ht="3.75" customHeight="1">
      <c r="B97" s="10"/>
      <c r="C97" s="28"/>
      <c r="D97" s="25"/>
      <c r="E97" s="25"/>
      <c r="F97" s="25"/>
      <c r="G97" s="25"/>
      <c r="H97" s="25"/>
      <c r="I97" s="25"/>
      <c r="J97" s="25"/>
      <c r="K97" s="25"/>
      <c r="L97" s="29"/>
      <c r="M97" s="11"/>
      <c r="O97" s="59">
        <v>12</v>
      </c>
      <c r="P97" s="60">
        <v>2300</v>
      </c>
      <c r="Q97" s="62" t="str">
        <f t="shared" si="7"/>
        <v>122300</v>
      </c>
      <c r="R97" s="73">
        <v>3.62</v>
      </c>
      <c r="S97" s="59">
        <v>4</v>
      </c>
      <c r="T97" s="60">
        <v>3000</v>
      </c>
      <c r="U97" s="62" t="str">
        <f t="shared" si="5"/>
        <v>43000</v>
      </c>
      <c r="V97" s="73">
        <v>1.67</v>
      </c>
      <c r="W97" s="62">
        <v>20</v>
      </c>
      <c r="X97" s="62">
        <v>3000</v>
      </c>
      <c r="Y97" s="62" t="str">
        <f t="shared" si="6"/>
        <v>203000</v>
      </c>
      <c r="Z97" s="73">
        <v>3.12</v>
      </c>
      <c r="AB97" s="62"/>
      <c r="AJ97" s="64"/>
      <c r="AK97" s="64"/>
      <c r="AL97" s="64"/>
      <c r="AR97" s="36"/>
      <c r="AS97" s="36"/>
      <c r="AT97" s="36"/>
      <c r="AU97" s="36"/>
      <c r="AV97" s="36"/>
    </row>
    <row r="98" spans="2:48" ht="15.75">
      <c r="B98" s="13"/>
      <c r="C98" s="98" t="s">
        <v>9</v>
      </c>
      <c r="D98" s="88"/>
      <c r="E98" s="88"/>
      <c r="F98" s="88"/>
      <c r="G98" s="88"/>
      <c r="H98" s="88"/>
      <c r="I98" s="88"/>
      <c r="J98" s="88"/>
      <c r="K98" s="89"/>
      <c r="L98" s="49">
        <f>IF(AND($F$8&gt;50,$F$8&lt;=75),0.056*L94^0.529*L96^0.13*1.2,IF($F$8&gt;75,0.056*L94^0.529*L96^0.13*1.35,IF($F$8&lt;=50,0.056*L94^0.529*L96^0.13,0)))</f>
        <v>0</v>
      </c>
      <c r="M98" s="14"/>
      <c r="N98" s="55" t="b">
        <f>ISERROR($L$92)</f>
        <v>0</v>
      </c>
      <c r="O98" s="59">
        <v>12</v>
      </c>
      <c r="P98" s="60">
        <v>3000</v>
      </c>
      <c r="Q98" s="62" t="str">
        <f t="shared" si="7"/>
        <v>123000</v>
      </c>
      <c r="R98" s="73">
        <v>3.83</v>
      </c>
      <c r="S98" s="59">
        <v>4</v>
      </c>
      <c r="T98" s="60">
        <v>4000</v>
      </c>
      <c r="U98" s="62" t="str">
        <f t="shared" si="5"/>
        <v>44000</v>
      </c>
      <c r="V98" s="73">
        <v>1.74</v>
      </c>
      <c r="W98" s="62">
        <v>20</v>
      </c>
      <c r="X98" s="62">
        <v>5000</v>
      </c>
      <c r="Y98" s="62" t="str">
        <f t="shared" si="6"/>
        <v>205000</v>
      </c>
      <c r="Z98" s="73">
        <v>3.23</v>
      </c>
      <c r="AA98" s="71"/>
      <c r="AB98" s="62"/>
      <c r="AC98" s="71"/>
      <c r="AD98" s="71"/>
      <c r="AE98" s="71"/>
      <c r="AF98" s="71"/>
      <c r="AG98" s="71"/>
      <c r="AH98" s="71"/>
      <c r="AI98" s="71"/>
      <c r="AJ98" s="64"/>
      <c r="AK98" s="64"/>
      <c r="AL98" s="64"/>
      <c r="AM98" s="71"/>
      <c r="AN98" s="71"/>
      <c r="AO98" s="71"/>
      <c r="AP98" s="71"/>
      <c r="AQ98" s="71"/>
      <c r="AR98" s="39"/>
      <c r="AS98" s="39"/>
      <c r="AT98" s="39"/>
      <c r="AU98" s="39"/>
      <c r="AV98" s="39"/>
    </row>
    <row r="99" spans="2:48" ht="15.75">
      <c r="B99" s="10"/>
      <c r="C99" s="28"/>
      <c r="D99" s="25"/>
      <c r="E99" s="25"/>
      <c r="F99" s="25"/>
      <c r="G99" s="25"/>
      <c r="H99" s="25"/>
      <c r="I99" s="25"/>
      <c r="J99" s="25"/>
      <c r="K99" s="25"/>
      <c r="L99" s="29"/>
      <c r="M99" s="11"/>
      <c r="O99" s="59">
        <v>12</v>
      </c>
      <c r="P99" s="60">
        <v>4000</v>
      </c>
      <c r="Q99" s="62" t="str">
        <f t="shared" si="7"/>
        <v>124000</v>
      </c>
      <c r="R99" s="73">
        <v>4.07</v>
      </c>
      <c r="S99" s="59">
        <v>6</v>
      </c>
      <c r="T99" s="60">
        <v>50</v>
      </c>
      <c r="U99" s="62" t="str">
        <f t="shared" si="5"/>
        <v>650</v>
      </c>
      <c r="V99" s="73">
        <v>1.02</v>
      </c>
      <c r="W99" s="62">
        <v>20</v>
      </c>
      <c r="X99" s="62">
        <v>8000</v>
      </c>
      <c r="Y99" s="62" t="str">
        <f t="shared" si="6"/>
        <v>208000</v>
      </c>
      <c r="Z99" s="73">
        <v>3.33</v>
      </c>
      <c r="AB99" s="62"/>
      <c r="AJ99" s="64"/>
      <c r="AK99" s="64"/>
      <c r="AL99" s="64"/>
      <c r="AR99" s="36"/>
      <c r="AS99" s="36"/>
      <c r="AT99" s="36"/>
      <c r="AU99" s="36"/>
      <c r="AV99" s="36"/>
    </row>
    <row r="100" spans="2:48" ht="27.75" customHeight="1">
      <c r="B100" s="13"/>
      <c r="C100" s="94" t="s">
        <v>7</v>
      </c>
      <c r="D100" s="95"/>
      <c r="E100" s="95"/>
      <c r="F100" s="95"/>
      <c r="G100" s="95"/>
      <c r="H100" s="95"/>
      <c r="I100" s="95"/>
      <c r="J100" s="95"/>
      <c r="K100" s="99"/>
      <c r="L100" s="48"/>
      <c r="M100" s="14"/>
      <c r="N100" s="52"/>
      <c r="O100" s="59">
        <v>15</v>
      </c>
      <c r="P100" s="60">
        <v>200</v>
      </c>
      <c r="Q100" s="62" t="str">
        <f t="shared" si="7"/>
        <v>15200</v>
      </c>
      <c r="R100" s="73">
        <v>2.45</v>
      </c>
      <c r="S100" s="59">
        <v>6</v>
      </c>
      <c r="T100" s="60">
        <v>100</v>
      </c>
      <c r="U100" s="62" t="str">
        <f t="shared" si="5"/>
        <v>6100</v>
      </c>
      <c r="V100" s="73">
        <v>1.13</v>
      </c>
      <c r="W100" s="62">
        <v>20</v>
      </c>
      <c r="X100" s="62">
        <v>14000</v>
      </c>
      <c r="Y100" s="62" t="str">
        <f t="shared" si="6"/>
        <v>2014000</v>
      </c>
      <c r="Z100" s="73">
        <v>3.45</v>
      </c>
      <c r="AA100" s="71"/>
      <c r="AB100" s="62"/>
      <c r="AC100" s="71"/>
      <c r="AD100" s="71"/>
      <c r="AE100" s="71"/>
      <c r="AF100" s="71"/>
      <c r="AG100" s="71"/>
      <c r="AH100" s="71"/>
      <c r="AI100" s="71"/>
      <c r="AJ100" s="64"/>
      <c r="AK100" s="64"/>
      <c r="AL100" s="64"/>
      <c r="AM100" s="71"/>
      <c r="AN100" s="71"/>
      <c r="AO100" s="71"/>
      <c r="AP100" s="71"/>
      <c r="AQ100" s="71"/>
      <c r="AR100" s="39"/>
      <c r="AS100" s="39"/>
      <c r="AT100" s="39"/>
      <c r="AU100" s="39"/>
      <c r="AV100" s="39"/>
    </row>
    <row r="101" spans="2:48" ht="15.75">
      <c r="B101" s="10"/>
      <c r="C101" s="22"/>
      <c r="D101" s="23"/>
      <c r="E101" s="23"/>
      <c r="F101" s="23"/>
      <c r="G101" s="23"/>
      <c r="H101" s="23"/>
      <c r="I101" s="23"/>
      <c r="J101" s="23"/>
      <c r="K101" s="23"/>
      <c r="L101" s="29"/>
      <c r="M101" s="11"/>
      <c r="O101" s="59">
        <v>15</v>
      </c>
      <c r="P101" s="60">
        <v>300</v>
      </c>
      <c r="Q101" s="62" t="str">
        <f t="shared" si="7"/>
        <v>15300</v>
      </c>
      <c r="R101" s="73">
        <v>2.67</v>
      </c>
      <c r="S101" s="59">
        <v>6</v>
      </c>
      <c r="T101" s="60">
        <v>200</v>
      </c>
      <c r="U101" s="62" t="str">
        <f t="shared" si="5"/>
        <v>6200</v>
      </c>
      <c r="V101" s="73">
        <v>1.25</v>
      </c>
      <c r="W101" s="62">
        <v>25</v>
      </c>
      <c r="X101" s="62">
        <v>2000</v>
      </c>
      <c r="Y101" s="62" t="str">
        <f t="shared" si="6"/>
        <v>252000</v>
      </c>
      <c r="Z101" s="73">
        <v>3.6</v>
      </c>
      <c r="AB101" s="62"/>
      <c r="AJ101" s="64"/>
      <c r="AK101" s="64"/>
      <c r="AL101" s="64"/>
      <c r="AR101" s="36"/>
      <c r="AS101" s="36"/>
      <c r="AT101" s="36"/>
      <c r="AU101" s="36"/>
      <c r="AV101" s="36"/>
    </row>
    <row r="102" spans="2:48" ht="15.75">
      <c r="B102" s="10"/>
      <c r="C102" s="90" t="s">
        <v>8</v>
      </c>
      <c r="D102" s="91"/>
      <c r="E102" s="91"/>
      <c r="F102" s="91"/>
      <c r="G102" s="91"/>
      <c r="H102" s="91"/>
      <c r="I102" s="91"/>
      <c r="J102" s="91"/>
      <c r="K102" s="91"/>
      <c r="L102" s="49">
        <f>IF(N98=TRUE,L98*(1+L100),L92*(1+L100))</f>
        <v>0</v>
      </c>
      <c r="M102" s="11"/>
      <c r="O102" s="59">
        <v>15</v>
      </c>
      <c r="P102" s="60">
        <v>500</v>
      </c>
      <c r="Q102" s="62" t="str">
        <f t="shared" si="7"/>
        <v>15500</v>
      </c>
      <c r="R102" s="73">
        <v>2.98</v>
      </c>
      <c r="S102" s="59">
        <v>6</v>
      </c>
      <c r="T102" s="60">
        <v>300</v>
      </c>
      <c r="U102" s="62" t="str">
        <f t="shared" si="5"/>
        <v>6300</v>
      </c>
      <c r="V102" s="73">
        <v>1.33</v>
      </c>
      <c r="W102" s="62">
        <v>25</v>
      </c>
      <c r="X102" s="62">
        <v>3000</v>
      </c>
      <c r="Y102" s="62" t="str">
        <f t="shared" si="6"/>
        <v>253000</v>
      </c>
      <c r="Z102" s="73">
        <v>3.69</v>
      </c>
      <c r="AB102" s="62"/>
      <c r="AJ102" s="64"/>
      <c r="AK102" s="64"/>
      <c r="AL102" s="64"/>
      <c r="AR102" s="36"/>
      <c r="AS102" s="36"/>
      <c r="AT102" s="36"/>
      <c r="AU102" s="36"/>
      <c r="AV102" s="36"/>
    </row>
    <row r="103" spans="2:48" ht="16.5" thickBot="1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1"/>
      <c r="O103" s="59">
        <v>15</v>
      </c>
      <c r="P103" s="60">
        <v>800</v>
      </c>
      <c r="Q103" s="62" t="str">
        <f t="shared" si="7"/>
        <v>15800</v>
      </c>
      <c r="R103" s="73">
        <v>3.28</v>
      </c>
      <c r="S103" s="59">
        <v>6</v>
      </c>
      <c r="T103" s="60">
        <v>500</v>
      </c>
      <c r="U103" s="62" t="str">
        <f t="shared" si="5"/>
        <v>6500</v>
      </c>
      <c r="V103" s="73">
        <v>1.43</v>
      </c>
      <c r="W103" s="62">
        <v>25</v>
      </c>
      <c r="X103" s="62">
        <v>5000</v>
      </c>
      <c r="Y103" s="62" t="str">
        <f t="shared" si="6"/>
        <v>255000</v>
      </c>
      <c r="Z103" s="73">
        <v>3.82</v>
      </c>
      <c r="AB103" s="62"/>
      <c r="AJ103" s="64"/>
      <c r="AK103" s="64"/>
      <c r="AL103" s="64"/>
      <c r="AR103" s="36"/>
      <c r="AS103" s="36"/>
      <c r="AT103" s="36"/>
      <c r="AU103" s="36"/>
      <c r="AV103" s="36"/>
    </row>
    <row r="104" spans="2:48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O104" s="59">
        <v>15</v>
      </c>
      <c r="P104" s="60">
        <v>1200</v>
      </c>
      <c r="Q104" s="62" t="str">
        <f t="shared" si="7"/>
        <v>151200</v>
      </c>
      <c r="R104" s="73">
        <v>3.58</v>
      </c>
      <c r="S104" s="59">
        <v>6</v>
      </c>
      <c r="T104" s="60">
        <v>800</v>
      </c>
      <c r="U104" s="62" t="str">
        <f t="shared" si="5"/>
        <v>6800</v>
      </c>
      <c r="V104" s="73">
        <v>1.54</v>
      </c>
      <c r="W104" s="62">
        <v>25</v>
      </c>
      <c r="X104" s="62">
        <v>8000</v>
      </c>
      <c r="Y104" s="62" t="str">
        <f t="shared" si="6"/>
        <v>258000</v>
      </c>
      <c r="Z104" s="73">
        <v>3.94</v>
      </c>
      <c r="AB104" s="62"/>
      <c r="AJ104" s="64"/>
      <c r="AK104" s="64"/>
      <c r="AL104" s="64"/>
      <c r="AR104" s="36"/>
      <c r="AS104" s="36"/>
      <c r="AT104" s="36"/>
      <c r="AU104" s="36"/>
      <c r="AV104" s="36"/>
    </row>
    <row r="105" spans="2:48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O105" s="59">
        <v>15</v>
      </c>
      <c r="P105" s="60">
        <v>1700</v>
      </c>
      <c r="Q105" s="62" t="str">
        <f t="shared" si="7"/>
        <v>151700</v>
      </c>
      <c r="R105" s="73">
        <v>3.85</v>
      </c>
      <c r="S105" s="59">
        <v>6</v>
      </c>
      <c r="T105" s="60">
        <v>1200</v>
      </c>
      <c r="U105" s="62" t="str">
        <f t="shared" si="5"/>
        <v>61200</v>
      </c>
      <c r="V105" s="73">
        <v>1.63</v>
      </c>
      <c r="W105" s="62">
        <v>25</v>
      </c>
      <c r="X105" s="62">
        <v>14000</v>
      </c>
      <c r="Y105" s="62" t="str">
        <f t="shared" si="6"/>
        <v>2514000</v>
      </c>
      <c r="Z105" s="73">
        <v>4.08</v>
      </c>
      <c r="AB105" s="62"/>
      <c r="AJ105" s="64"/>
      <c r="AK105" s="64"/>
      <c r="AL105" s="64"/>
      <c r="AR105" s="36"/>
      <c r="AS105" s="36"/>
      <c r="AT105" s="36"/>
      <c r="AU105" s="36"/>
      <c r="AV105" s="36"/>
    </row>
    <row r="106" spans="2:48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O106" s="59">
        <v>15</v>
      </c>
      <c r="P106" s="60">
        <v>2300</v>
      </c>
      <c r="Q106" s="62" t="str">
        <f t="shared" si="7"/>
        <v>152300</v>
      </c>
      <c r="R106" s="73">
        <v>4.1</v>
      </c>
      <c r="S106" s="59">
        <v>6</v>
      </c>
      <c r="T106" s="60">
        <v>1700</v>
      </c>
      <c r="U106" s="62" t="str">
        <f t="shared" si="5"/>
        <v>61700</v>
      </c>
      <c r="V106" s="73">
        <v>1.72</v>
      </c>
      <c r="W106" s="62">
        <v>30</v>
      </c>
      <c r="X106" s="62">
        <v>2000</v>
      </c>
      <c r="Y106" s="62" t="str">
        <f t="shared" si="6"/>
        <v>302000</v>
      </c>
      <c r="Z106" s="73">
        <v>4.12</v>
      </c>
      <c r="AB106" s="62"/>
      <c r="AJ106" s="64"/>
      <c r="AK106" s="64"/>
      <c r="AL106" s="64"/>
      <c r="AR106" s="36"/>
      <c r="AS106" s="36"/>
      <c r="AT106" s="36"/>
      <c r="AU106" s="36"/>
      <c r="AV106" s="36"/>
    </row>
    <row r="107" spans="2:48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O107" s="59">
        <v>15</v>
      </c>
      <c r="P107" s="60">
        <v>3000</v>
      </c>
      <c r="Q107" s="62" t="str">
        <f t="shared" si="7"/>
        <v>153000</v>
      </c>
      <c r="R107" s="73">
        <v>4.33</v>
      </c>
      <c r="S107" s="59">
        <v>6</v>
      </c>
      <c r="T107" s="60">
        <v>2300</v>
      </c>
      <c r="U107" s="62" t="str">
        <f t="shared" si="5"/>
        <v>62300</v>
      </c>
      <c r="V107" s="73">
        <v>1.8</v>
      </c>
      <c r="W107" s="62">
        <v>30</v>
      </c>
      <c r="X107" s="62">
        <v>3000</v>
      </c>
      <c r="Y107" s="62" t="str">
        <f t="shared" si="6"/>
        <v>303000</v>
      </c>
      <c r="Z107" s="73">
        <v>4.23</v>
      </c>
      <c r="AB107" s="62"/>
      <c r="AJ107" s="64"/>
      <c r="AK107" s="64"/>
      <c r="AL107" s="64"/>
      <c r="AR107" s="36"/>
      <c r="AS107" s="36"/>
      <c r="AT107" s="36"/>
      <c r="AU107" s="36"/>
      <c r="AV107" s="36"/>
    </row>
    <row r="108" spans="2:48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O108" s="59">
        <v>15</v>
      </c>
      <c r="P108" s="60">
        <v>4000</v>
      </c>
      <c r="Q108" s="62" t="str">
        <f t="shared" si="7"/>
        <v>154000</v>
      </c>
      <c r="R108" s="73">
        <v>4.6</v>
      </c>
      <c r="S108" s="59">
        <v>6</v>
      </c>
      <c r="T108" s="60">
        <v>3000</v>
      </c>
      <c r="U108" s="62" t="str">
        <f t="shared" si="5"/>
        <v>63000</v>
      </c>
      <c r="V108" s="73">
        <v>1.87</v>
      </c>
      <c r="W108" s="62">
        <v>30</v>
      </c>
      <c r="X108" s="62">
        <v>5000</v>
      </c>
      <c r="Y108" s="62" t="str">
        <f t="shared" si="6"/>
        <v>305000</v>
      </c>
      <c r="Z108" s="73">
        <v>4.38</v>
      </c>
      <c r="AB108" s="62"/>
      <c r="AR108" s="36"/>
      <c r="AS108" s="36"/>
      <c r="AT108" s="36"/>
      <c r="AU108" s="36"/>
      <c r="AV108" s="36"/>
    </row>
    <row r="109" spans="2:48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O109" s="59">
        <v>20</v>
      </c>
      <c r="P109" s="60">
        <v>200</v>
      </c>
      <c r="Q109" s="62" t="str">
        <f t="shared" si="7"/>
        <v>20200</v>
      </c>
      <c r="R109" s="73">
        <v>2.88</v>
      </c>
      <c r="S109" s="59">
        <v>6</v>
      </c>
      <c r="T109" s="60">
        <v>4000</v>
      </c>
      <c r="U109" s="62" t="str">
        <f t="shared" si="5"/>
        <v>64000</v>
      </c>
      <c r="V109" s="73">
        <v>1.95</v>
      </c>
      <c r="W109" s="62">
        <v>30</v>
      </c>
      <c r="X109" s="62">
        <v>8000</v>
      </c>
      <c r="Y109" s="62" t="str">
        <f t="shared" si="6"/>
        <v>308000</v>
      </c>
      <c r="Z109" s="73">
        <v>4.51</v>
      </c>
      <c r="AB109" s="62"/>
      <c r="AR109" s="36"/>
      <c r="AS109" s="36"/>
      <c r="AT109" s="36"/>
      <c r="AU109" s="36"/>
      <c r="AV109" s="36"/>
    </row>
    <row r="110" spans="2:48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O110" s="59">
        <v>20</v>
      </c>
      <c r="P110" s="60">
        <v>300</v>
      </c>
      <c r="Q110" s="62" t="str">
        <f t="shared" si="7"/>
        <v>20300</v>
      </c>
      <c r="R110" s="73">
        <v>3.14</v>
      </c>
      <c r="S110" s="59">
        <v>8</v>
      </c>
      <c r="T110" s="60">
        <v>50</v>
      </c>
      <c r="U110" s="62" t="str">
        <f t="shared" si="5"/>
        <v>850</v>
      </c>
      <c r="V110" s="73">
        <v>1.1</v>
      </c>
      <c r="W110" s="62">
        <v>30</v>
      </c>
      <c r="X110" s="62">
        <v>14000</v>
      </c>
      <c r="Y110" s="62" t="str">
        <f t="shared" si="6"/>
        <v>3014000</v>
      </c>
      <c r="Z110" s="73">
        <v>4.68</v>
      </c>
      <c r="AB110" s="62"/>
      <c r="AR110" s="36"/>
      <c r="AS110" s="36"/>
      <c r="AT110" s="36"/>
      <c r="AU110" s="36"/>
      <c r="AV110" s="36"/>
    </row>
    <row r="111" spans="2:48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O111" s="59">
        <v>20</v>
      </c>
      <c r="P111" s="60">
        <v>500</v>
      </c>
      <c r="Q111" s="62" t="str">
        <f t="shared" si="7"/>
        <v>20500</v>
      </c>
      <c r="R111" s="73">
        <v>3.49</v>
      </c>
      <c r="S111" s="59">
        <v>8</v>
      </c>
      <c r="T111" s="60">
        <v>100</v>
      </c>
      <c r="U111" s="62" t="str">
        <f t="shared" si="5"/>
        <v>8100</v>
      </c>
      <c r="V111" s="73">
        <v>1.22</v>
      </c>
      <c r="W111" s="62">
        <v>35</v>
      </c>
      <c r="X111" s="62">
        <v>2000</v>
      </c>
      <c r="Y111" s="62" t="str">
        <f t="shared" si="6"/>
        <v>352000</v>
      </c>
      <c r="Z111" s="73">
        <v>4.63</v>
      </c>
      <c r="AB111" s="62"/>
      <c r="AR111" s="36"/>
      <c r="AS111" s="36"/>
      <c r="AT111" s="36"/>
      <c r="AU111" s="36"/>
      <c r="AV111" s="36"/>
    </row>
    <row r="112" spans="2:48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O112" s="59">
        <v>20</v>
      </c>
      <c r="P112" s="60">
        <v>800</v>
      </c>
      <c r="Q112" s="62" t="str">
        <f t="shared" si="7"/>
        <v>20800</v>
      </c>
      <c r="R112" s="73">
        <v>3.85</v>
      </c>
      <c r="S112" s="59">
        <v>8</v>
      </c>
      <c r="T112" s="60">
        <v>200</v>
      </c>
      <c r="U112" s="62" t="str">
        <f t="shared" si="5"/>
        <v>8200</v>
      </c>
      <c r="V112" s="73">
        <v>1.36</v>
      </c>
      <c r="W112" s="62">
        <v>35</v>
      </c>
      <c r="X112" s="62">
        <v>3000</v>
      </c>
      <c r="Y112" s="62" t="str">
        <f t="shared" si="6"/>
        <v>353000</v>
      </c>
      <c r="Z112" s="73">
        <v>4.76</v>
      </c>
      <c r="AB112" s="62"/>
      <c r="AR112" s="36"/>
      <c r="AS112" s="36"/>
      <c r="AT112" s="36"/>
      <c r="AU112" s="36"/>
      <c r="AV112" s="36"/>
    </row>
    <row r="113" spans="14:43" ht="12.75">
      <c r="N113" s="62"/>
      <c r="O113" s="59">
        <v>20</v>
      </c>
      <c r="P113" s="60">
        <v>1200</v>
      </c>
      <c r="Q113" s="62" t="str">
        <f t="shared" si="7"/>
        <v>201200</v>
      </c>
      <c r="R113" s="73">
        <v>4.2</v>
      </c>
      <c r="S113" s="59">
        <v>8</v>
      </c>
      <c r="T113" s="60">
        <v>300</v>
      </c>
      <c r="U113" s="62" t="str">
        <f t="shared" si="5"/>
        <v>8300</v>
      </c>
      <c r="V113" s="73">
        <v>1.44</v>
      </c>
      <c r="W113" s="62">
        <v>35</v>
      </c>
      <c r="X113" s="62">
        <v>5000</v>
      </c>
      <c r="Y113" s="62" t="str">
        <f t="shared" si="6"/>
        <v>355000</v>
      </c>
      <c r="Z113" s="73">
        <v>4.92</v>
      </c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</row>
    <row r="114" spans="14:43" ht="12.75">
      <c r="N114" s="62"/>
      <c r="O114" s="59">
        <v>20</v>
      </c>
      <c r="P114" s="60">
        <v>1700</v>
      </c>
      <c r="Q114" s="62" t="str">
        <f t="shared" si="7"/>
        <v>201700</v>
      </c>
      <c r="R114" s="73">
        <v>4.51</v>
      </c>
      <c r="S114" s="59">
        <v>8</v>
      </c>
      <c r="T114" s="60">
        <v>500</v>
      </c>
      <c r="U114" s="62" t="str">
        <f t="shared" si="5"/>
        <v>8500</v>
      </c>
      <c r="V114" s="73">
        <v>1.56</v>
      </c>
      <c r="W114" s="62">
        <v>35</v>
      </c>
      <c r="X114" s="62">
        <v>8000</v>
      </c>
      <c r="Y114" s="62" t="str">
        <f t="shared" si="6"/>
        <v>358000</v>
      </c>
      <c r="Z114" s="73">
        <v>5.07</v>
      </c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</row>
    <row r="115" spans="14:43" ht="12.75">
      <c r="N115" s="62"/>
      <c r="O115" s="59">
        <v>20</v>
      </c>
      <c r="P115" s="60">
        <v>2300</v>
      </c>
      <c r="Q115" s="62" t="str">
        <f t="shared" si="7"/>
        <v>202300</v>
      </c>
      <c r="R115" s="73">
        <v>4.81</v>
      </c>
      <c r="S115" s="59">
        <v>8</v>
      </c>
      <c r="T115" s="60">
        <v>800</v>
      </c>
      <c r="U115" s="62" t="str">
        <f t="shared" si="5"/>
        <v>8800</v>
      </c>
      <c r="V115" s="73">
        <v>1.67</v>
      </c>
      <c r="W115" s="62">
        <v>35</v>
      </c>
      <c r="X115" s="62">
        <v>14000</v>
      </c>
      <c r="Y115" s="62" t="str">
        <f t="shared" si="6"/>
        <v>3514000</v>
      </c>
      <c r="Z115" s="73">
        <v>5.26</v>
      </c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</row>
    <row r="116" spans="14:43" ht="12.75">
      <c r="N116" s="62"/>
      <c r="O116" s="59">
        <v>20</v>
      </c>
      <c r="P116" s="60">
        <v>3000</v>
      </c>
      <c r="Q116" s="62" t="str">
        <f t="shared" si="7"/>
        <v>203000</v>
      </c>
      <c r="R116" s="73">
        <v>5.09</v>
      </c>
      <c r="S116" s="59">
        <v>8</v>
      </c>
      <c r="T116" s="60">
        <v>1200</v>
      </c>
      <c r="U116" s="62" t="str">
        <f t="shared" si="5"/>
        <v>81200</v>
      </c>
      <c r="V116" s="73">
        <v>1.77</v>
      </c>
      <c r="W116" s="62">
        <v>40</v>
      </c>
      <c r="X116" s="62">
        <v>3000</v>
      </c>
      <c r="Y116" s="62" t="str">
        <f t="shared" si="6"/>
        <v>403000</v>
      </c>
      <c r="Z116" s="73">
        <v>5.26</v>
      </c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</row>
    <row r="117" spans="14:43" ht="12.75">
      <c r="N117" s="62"/>
      <c r="O117" s="59">
        <v>20</v>
      </c>
      <c r="P117" s="60">
        <v>4000</v>
      </c>
      <c r="Q117" s="62" t="str">
        <f t="shared" si="7"/>
        <v>204000</v>
      </c>
      <c r="R117" s="73">
        <v>5.4</v>
      </c>
      <c r="S117" s="59">
        <v>8</v>
      </c>
      <c r="T117" s="60">
        <v>1700</v>
      </c>
      <c r="U117" s="62" t="str">
        <f t="shared" si="5"/>
        <v>81700</v>
      </c>
      <c r="V117" s="73">
        <v>1.87</v>
      </c>
      <c r="W117" s="62">
        <v>40</v>
      </c>
      <c r="X117" s="62">
        <v>5000</v>
      </c>
      <c r="Y117" s="62" t="str">
        <f t="shared" si="6"/>
        <v>405000</v>
      </c>
      <c r="Z117" s="73">
        <v>5.44</v>
      </c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</row>
    <row r="118" spans="14:43" ht="12.75">
      <c r="N118" s="62"/>
      <c r="O118" s="59">
        <v>25</v>
      </c>
      <c r="P118" s="60">
        <v>500</v>
      </c>
      <c r="Q118" s="62" t="str">
        <f t="shared" si="7"/>
        <v>25500</v>
      </c>
      <c r="R118" s="73">
        <v>3.95</v>
      </c>
      <c r="S118" s="59">
        <v>8</v>
      </c>
      <c r="T118" s="60">
        <v>2300</v>
      </c>
      <c r="U118" s="62" t="str">
        <f t="shared" si="5"/>
        <v>82300</v>
      </c>
      <c r="V118" s="73">
        <v>1.95</v>
      </c>
      <c r="W118" s="62">
        <v>40</v>
      </c>
      <c r="X118" s="62">
        <v>8000</v>
      </c>
      <c r="Y118" s="62" t="str">
        <f t="shared" si="6"/>
        <v>408000</v>
      </c>
      <c r="Z118" s="73">
        <v>5.6</v>
      </c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</row>
    <row r="119" spans="14:43" ht="12.75">
      <c r="N119" s="62"/>
      <c r="O119" s="59">
        <v>25</v>
      </c>
      <c r="P119" s="60">
        <v>800</v>
      </c>
      <c r="Q119" s="62" t="str">
        <f t="shared" si="7"/>
        <v>25800</v>
      </c>
      <c r="R119" s="73">
        <v>4.36</v>
      </c>
      <c r="S119" s="59">
        <v>8</v>
      </c>
      <c r="T119" s="60">
        <v>3000</v>
      </c>
      <c r="U119" s="62" t="str">
        <f t="shared" si="5"/>
        <v>83000</v>
      </c>
      <c r="V119" s="73">
        <v>2.03</v>
      </c>
      <c r="W119" s="62">
        <v>40</v>
      </c>
      <c r="X119" s="62">
        <v>14000</v>
      </c>
      <c r="Y119" s="62" t="str">
        <f t="shared" si="6"/>
        <v>4014000</v>
      </c>
      <c r="Z119" s="73">
        <v>5.81</v>
      </c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</row>
    <row r="120" spans="14:43" ht="12.75">
      <c r="N120" s="62"/>
      <c r="O120" s="59">
        <v>25</v>
      </c>
      <c r="P120" s="60">
        <v>1200</v>
      </c>
      <c r="Q120" s="62" t="str">
        <f t="shared" si="7"/>
        <v>251200</v>
      </c>
      <c r="R120" s="73">
        <v>4.75</v>
      </c>
      <c r="S120" s="59">
        <v>8</v>
      </c>
      <c r="T120" s="60">
        <v>4000</v>
      </c>
      <c r="U120" s="62" t="str">
        <f t="shared" si="5"/>
        <v>84000</v>
      </c>
      <c r="V120" s="73">
        <v>2.12</v>
      </c>
      <c r="W120" s="62">
        <v>45</v>
      </c>
      <c r="X120" s="62">
        <v>3000</v>
      </c>
      <c r="Y120" s="62" t="str">
        <f t="shared" si="6"/>
        <v>453000</v>
      </c>
      <c r="Z120" s="73">
        <v>5.74</v>
      </c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</row>
    <row r="121" spans="14:43" ht="12.75">
      <c r="N121" s="62"/>
      <c r="O121" s="59">
        <v>25</v>
      </c>
      <c r="P121" s="60">
        <v>1700</v>
      </c>
      <c r="Q121" s="62" t="str">
        <f t="shared" si="7"/>
        <v>251700</v>
      </c>
      <c r="R121" s="73">
        <v>5.11</v>
      </c>
      <c r="S121" s="59">
        <v>10</v>
      </c>
      <c r="T121" s="60">
        <v>50</v>
      </c>
      <c r="U121" s="62" t="str">
        <f t="shared" si="5"/>
        <v>1050</v>
      </c>
      <c r="V121" s="73">
        <v>1.18</v>
      </c>
      <c r="W121" s="62">
        <v>45</v>
      </c>
      <c r="X121" s="62">
        <v>5000</v>
      </c>
      <c r="Y121" s="62" t="str">
        <f t="shared" si="6"/>
        <v>455000</v>
      </c>
      <c r="Z121" s="73">
        <v>5.94</v>
      </c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</row>
    <row r="122" spans="14:43" ht="12.75">
      <c r="N122" s="62"/>
      <c r="O122" s="59">
        <v>25</v>
      </c>
      <c r="P122" s="60">
        <v>2300</v>
      </c>
      <c r="Q122" s="62" t="str">
        <f t="shared" si="7"/>
        <v>252300</v>
      </c>
      <c r="R122" s="73">
        <v>5.45</v>
      </c>
      <c r="S122" s="59">
        <v>10</v>
      </c>
      <c r="T122" s="60">
        <v>100</v>
      </c>
      <c r="U122" s="62" t="str">
        <f t="shared" si="5"/>
        <v>10100</v>
      </c>
      <c r="V122" s="73">
        <v>1.3</v>
      </c>
      <c r="W122" s="62">
        <v>45</v>
      </c>
      <c r="X122" s="62">
        <v>8000</v>
      </c>
      <c r="Y122" s="62" t="str">
        <f t="shared" si="6"/>
        <v>458000</v>
      </c>
      <c r="Z122" s="73">
        <v>6.12</v>
      </c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</row>
    <row r="123" spans="14:43" ht="12.75">
      <c r="N123" s="62"/>
      <c r="O123" s="59">
        <v>25</v>
      </c>
      <c r="P123" s="60">
        <v>3000</v>
      </c>
      <c r="Q123" s="62" t="str">
        <f t="shared" si="7"/>
        <v>253000</v>
      </c>
      <c r="R123" s="73">
        <v>5.76</v>
      </c>
      <c r="S123" s="59">
        <v>10</v>
      </c>
      <c r="T123" s="60">
        <v>200</v>
      </c>
      <c r="U123" s="62" t="str">
        <f t="shared" si="5"/>
        <v>10200</v>
      </c>
      <c r="V123" s="73">
        <v>1.45</v>
      </c>
      <c r="W123" s="62">
        <v>45</v>
      </c>
      <c r="X123" s="62">
        <v>14000</v>
      </c>
      <c r="Y123" s="62" t="str">
        <f t="shared" si="6"/>
        <v>4514000</v>
      </c>
      <c r="Z123" s="73">
        <v>6.35</v>
      </c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</row>
    <row r="124" spans="14:43" ht="12.75">
      <c r="N124" s="62"/>
      <c r="O124" s="59">
        <v>25</v>
      </c>
      <c r="P124" s="60">
        <v>4000</v>
      </c>
      <c r="Q124" s="62" t="str">
        <f t="shared" si="7"/>
        <v>254000</v>
      </c>
      <c r="R124" s="73">
        <v>6.12</v>
      </c>
      <c r="S124" s="59">
        <v>10</v>
      </c>
      <c r="T124" s="60">
        <v>300</v>
      </c>
      <c r="U124" s="62" t="str">
        <f t="shared" si="5"/>
        <v>10300</v>
      </c>
      <c r="V124" s="73">
        <v>1.54</v>
      </c>
      <c r="W124" s="62">
        <v>50</v>
      </c>
      <c r="X124" s="62">
        <v>3000</v>
      </c>
      <c r="Y124" s="62" t="str">
        <f t="shared" si="6"/>
        <v>503000</v>
      </c>
      <c r="Z124" s="73">
        <v>6.22</v>
      </c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</row>
    <row r="125" spans="14:43" ht="12.75">
      <c r="N125" s="62"/>
      <c r="O125" s="59">
        <v>30</v>
      </c>
      <c r="P125" s="60">
        <v>500</v>
      </c>
      <c r="Q125" s="62" t="str">
        <f t="shared" si="7"/>
        <v>30500</v>
      </c>
      <c r="R125" s="73">
        <v>4.37</v>
      </c>
      <c r="S125" s="59">
        <v>10</v>
      </c>
      <c r="T125" s="60">
        <v>500</v>
      </c>
      <c r="U125" s="62" t="str">
        <f t="shared" si="5"/>
        <v>10500</v>
      </c>
      <c r="V125" s="73">
        <v>1.66</v>
      </c>
      <c r="W125" s="62">
        <v>50</v>
      </c>
      <c r="X125" s="62">
        <v>5000</v>
      </c>
      <c r="Y125" s="62" t="str">
        <f t="shared" si="6"/>
        <v>505000</v>
      </c>
      <c r="Z125" s="73">
        <v>6.43</v>
      </c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</row>
    <row r="126" spans="14:43" ht="12.75">
      <c r="N126" s="62"/>
      <c r="O126" s="59">
        <v>30</v>
      </c>
      <c r="P126" s="60">
        <v>800</v>
      </c>
      <c r="Q126" s="62" t="str">
        <f t="shared" si="7"/>
        <v>30800</v>
      </c>
      <c r="R126" s="73">
        <v>4.83</v>
      </c>
      <c r="S126" s="59">
        <v>10</v>
      </c>
      <c r="T126" s="60">
        <v>800</v>
      </c>
      <c r="U126" s="62" t="str">
        <f t="shared" si="5"/>
        <v>10800</v>
      </c>
      <c r="V126" s="73">
        <v>1.78</v>
      </c>
      <c r="W126" s="62">
        <v>50</v>
      </c>
      <c r="X126" s="62">
        <v>8000</v>
      </c>
      <c r="Y126" s="62" t="str">
        <f t="shared" si="6"/>
        <v>508000</v>
      </c>
      <c r="Z126" s="73">
        <v>6.63</v>
      </c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</row>
    <row r="127" spans="14:43" ht="12.75">
      <c r="N127" s="62"/>
      <c r="O127" s="59">
        <v>30</v>
      </c>
      <c r="P127" s="60">
        <v>1200</v>
      </c>
      <c r="Q127" s="62" t="str">
        <f t="shared" si="7"/>
        <v>301200</v>
      </c>
      <c r="R127" s="73">
        <v>5.26</v>
      </c>
      <c r="S127" s="59">
        <v>10</v>
      </c>
      <c r="T127" s="60">
        <v>1200</v>
      </c>
      <c r="U127" s="62" t="str">
        <f t="shared" si="5"/>
        <v>101200</v>
      </c>
      <c r="V127" s="73">
        <v>1.89</v>
      </c>
      <c r="W127" s="62">
        <v>50</v>
      </c>
      <c r="X127" s="62">
        <v>14000</v>
      </c>
      <c r="Y127" s="62" t="str">
        <f t="shared" si="6"/>
        <v>5014000</v>
      </c>
      <c r="Z127" s="73">
        <v>6.87</v>
      </c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</row>
    <row r="128" spans="14:43" ht="12.75">
      <c r="N128" s="62"/>
      <c r="O128" s="59">
        <v>30</v>
      </c>
      <c r="P128" s="60">
        <v>1700</v>
      </c>
      <c r="Q128" s="62" t="str">
        <f t="shared" si="7"/>
        <v>301700</v>
      </c>
      <c r="R128" s="73">
        <v>5.66</v>
      </c>
      <c r="S128" s="59">
        <v>10</v>
      </c>
      <c r="T128" s="60">
        <v>1700</v>
      </c>
      <c r="U128" s="62" t="str">
        <f t="shared" si="5"/>
        <v>101700</v>
      </c>
      <c r="V128" s="73">
        <v>1.99</v>
      </c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</row>
    <row r="129" spans="14:43" ht="12.75">
      <c r="N129" s="62"/>
      <c r="O129" s="59">
        <v>30</v>
      </c>
      <c r="P129" s="60">
        <v>2300</v>
      </c>
      <c r="Q129" s="62" t="str">
        <f t="shared" si="7"/>
        <v>302300</v>
      </c>
      <c r="R129" s="73">
        <v>6.03</v>
      </c>
      <c r="S129" s="59">
        <v>10</v>
      </c>
      <c r="T129" s="60">
        <v>2300</v>
      </c>
      <c r="U129" s="62" t="str">
        <f t="shared" si="5"/>
        <v>102300</v>
      </c>
      <c r="V129" s="73">
        <v>2.08</v>
      </c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</row>
    <row r="130" spans="14:43" ht="12.75">
      <c r="N130" s="62"/>
      <c r="O130" s="59">
        <v>30</v>
      </c>
      <c r="P130" s="60">
        <v>3000</v>
      </c>
      <c r="Q130" s="62" t="str">
        <f t="shared" si="7"/>
        <v>303000</v>
      </c>
      <c r="R130" s="73">
        <v>6.37</v>
      </c>
      <c r="S130" s="59">
        <v>10</v>
      </c>
      <c r="T130" s="60">
        <v>3000</v>
      </c>
      <c r="U130" s="62" t="str">
        <f t="shared" si="5"/>
        <v>103000</v>
      </c>
      <c r="V130" s="73">
        <v>2.16</v>
      </c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</row>
    <row r="131" spans="14:43" ht="12.75">
      <c r="N131" s="62"/>
      <c r="O131" s="59">
        <v>30</v>
      </c>
      <c r="P131" s="60">
        <v>4000</v>
      </c>
      <c r="Q131" s="62" t="str">
        <f t="shared" si="7"/>
        <v>304000</v>
      </c>
      <c r="R131" s="73">
        <v>6.77</v>
      </c>
      <c r="S131" s="59">
        <v>10</v>
      </c>
      <c r="T131" s="60">
        <v>4000</v>
      </c>
      <c r="U131" s="62" t="str">
        <f t="shared" si="5"/>
        <v>104000</v>
      </c>
      <c r="V131" s="73">
        <v>2.26</v>
      </c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</row>
    <row r="132" spans="14:43" ht="12.75">
      <c r="N132" s="62"/>
      <c r="O132" s="59">
        <v>35</v>
      </c>
      <c r="P132" s="60">
        <v>500</v>
      </c>
      <c r="Q132" s="62" t="str">
        <f t="shared" si="7"/>
        <v>35500</v>
      </c>
      <c r="R132" s="73">
        <v>4.77</v>
      </c>
      <c r="S132" s="59">
        <v>12</v>
      </c>
      <c r="T132" s="60">
        <v>50</v>
      </c>
      <c r="U132" s="62" t="str">
        <f t="shared" si="5"/>
        <v>1250</v>
      </c>
      <c r="V132" s="73">
        <v>1.24</v>
      </c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</row>
    <row r="133" spans="14:43" ht="12.75">
      <c r="N133" s="62"/>
      <c r="O133" s="59">
        <v>35</v>
      </c>
      <c r="P133" s="60">
        <v>800</v>
      </c>
      <c r="Q133" s="62" t="str">
        <f t="shared" si="7"/>
        <v>35800</v>
      </c>
      <c r="R133" s="73">
        <v>5.26</v>
      </c>
      <c r="S133" s="59">
        <v>12</v>
      </c>
      <c r="T133" s="60">
        <v>100</v>
      </c>
      <c r="U133" s="62" t="str">
        <f t="shared" si="5"/>
        <v>12100</v>
      </c>
      <c r="V133" s="73">
        <v>1.37</v>
      </c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</row>
    <row r="134" spans="14:43" ht="12.75">
      <c r="N134" s="62"/>
      <c r="O134" s="59">
        <v>35</v>
      </c>
      <c r="P134" s="60">
        <v>1200</v>
      </c>
      <c r="Q134" s="62" t="str">
        <f t="shared" si="7"/>
        <v>351200</v>
      </c>
      <c r="R134" s="73">
        <v>5.73</v>
      </c>
      <c r="S134" s="59">
        <v>12</v>
      </c>
      <c r="T134" s="60">
        <v>200</v>
      </c>
      <c r="U134" s="62" t="str">
        <f t="shared" si="5"/>
        <v>12200</v>
      </c>
      <c r="V134" s="73">
        <v>1.52</v>
      </c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</row>
    <row r="135" spans="14:43" ht="12.75">
      <c r="N135" s="62"/>
      <c r="O135" s="59">
        <v>35</v>
      </c>
      <c r="P135" s="60">
        <v>1700</v>
      </c>
      <c r="Q135" s="62" t="str">
        <f t="shared" si="7"/>
        <v>351700</v>
      </c>
      <c r="R135" s="73">
        <v>6.16</v>
      </c>
      <c r="S135" s="59">
        <v>12</v>
      </c>
      <c r="T135" s="60">
        <v>300</v>
      </c>
      <c r="U135" s="62" t="str">
        <f t="shared" si="5"/>
        <v>12300</v>
      </c>
      <c r="V135" s="73">
        <v>1.62</v>
      </c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</row>
    <row r="136" spans="14:43" ht="12.75">
      <c r="N136" s="62"/>
      <c r="O136" s="59">
        <v>35</v>
      </c>
      <c r="P136" s="60">
        <v>2300</v>
      </c>
      <c r="Q136" s="62" t="str">
        <f t="shared" si="7"/>
        <v>352300</v>
      </c>
      <c r="R136" s="73">
        <v>6.57</v>
      </c>
      <c r="S136" s="59">
        <v>12</v>
      </c>
      <c r="T136" s="60">
        <v>500</v>
      </c>
      <c r="U136" s="62" t="str">
        <f t="shared" si="5"/>
        <v>12500</v>
      </c>
      <c r="V136" s="73">
        <v>1.74</v>
      </c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</row>
    <row r="137" spans="14:43" ht="12.75">
      <c r="N137" s="62"/>
      <c r="O137" s="59">
        <v>35</v>
      </c>
      <c r="P137" s="60">
        <v>3000</v>
      </c>
      <c r="Q137" s="62" t="str">
        <f t="shared" si="7"/>
        <v>353000</v>
      </c>
      <c r="R137" s="73">
        <v>6.94</v>
      </c>
      <c r="S137" s="59">
        <v>12</v>
      </c>
      <c r="T137" s="60">
        <v>800</v>
      </c>
      <c r="U137" s="62" t="str">
        <f t="shared" si="5"/>
        <v>12800</v>
      </c>
      <c r="V137" s="73">
        <v>1.87</v>
      </c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</row>
    <row r="138" spans="14:43" ht="12.75">
      <c r="N138" s="62"/>
      <c r="O138" s="59">
        <v>35</v>
      </c>
      <c r="P138" s="60">
        <v>4000</v>
      </c>
      <c r="Q138" s="62" t="str">
        <f t="shared" si="7"/>
        <v>354000</v>
      </c>
      <c r="R138" s="73">
        <v>7.38</v>
      </c>
      <c r="S138" s="59">
        <v>12</v>
      </c>
      <c r="T138" s="60">
        <v>1200</v>
      </c>
      <c r="U138" s="62" t="str">
        <f t="shared" si="5"/>
        <v>121200</v>
      </c>
      <c r="V138" s="73">
        <v>1.99</v>
      </c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</row>
    <row r="139" spans="14:43" ht="12.75">
      <c r="N139" s="62"/>
      <c r="O139" s="59">
        <v>40</v>
      </c>
      <c r="P139" s="60">
        <v>500</v>
      </c>
      <c r="Q139" s="62" t="str">
        <f t="shared" si="7"/>
        <v>40500</v>
      </c>
      <c r="R139" s="73">
        <v>5.13</v>
      </c>
      <c r="S139" s="59">
        <v>12</v>
      </c>
      <c r="T139" s="60">
        <v>1700</v>
      </c>
      <c r="U139" s="62" t="str">
        <f t="shared" si="5"/>
        <v>121700</v>
      </c>
      <c r="V139" s="73">
        <v>2.09</v>
      </c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</row>
    <row r="140" spans="14:43" ht="12.75">
      <c r="N140" s="62"/>
      <c r="O140" s="59">
        <v>40</v>
      </c>
      <c r="P140" s="60">
        <v>800</v>
      </c>
      <c r="Q140" s="62" t="str">
        <f t="shared" si="7"/>
        <v>40800</v>
      </c>
      <c r="R140" s="73">
        <v>5.67</v>
      </c>
      <c r="S140" s="59">
        <v>12</v>
      </c>
      <c r="T140" s="60">
        <v>2300</v>
      </c>
      <c r="U140" s="62" t="str">
        <f t="shared" si="5"/>
        <v>122300</v>
      </c>
      <c r="V140" s="73">
        <v>2.19</v>
      </c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</row>
    <row r="141" spans="14:43" ht="12.75">
      <c r="N141" s="62"/>
      <c r="O141" s="59">
        <v>40</v>
      </c>
      <c r="P141" s="60">
        <v>1200</v>
      </c>
      <c r="Q141" s="62" t="str">
        <f t="shared" si="7"/>
        <v>401200</v>
      </c>
      <c r="R141" s="73">
        <v>6.17</v>
      </c>
      <c r="S141" s="59">
        <v>12</v>
      </c>
      <c r="T141" s="60">
        <v>3000</v>
      </c>
      <c r="U141" s="62" t="str">
        <f t="shared" si="5"/>
        <v>123000</v>
      </c>
      <c r="V141" s="73">
        <v>2.28</v>
      </c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</row>
    <row r="142" spans="14:43" ht="12.75">
      <c r="N142" s="62"/>
      <c r="O142" s="59">
        <v>40</v>
      </c>
      <c r="P142" s="60">
        <v>1700</v>
      </c>
      <c r="Q142" s="62" t="str">
        <f t="shared" si="7"/>
        <v>401700</v>
      </c>
      <c r="R142" s="73">
        <v>6.64</v>
      </c>
      <c r="S142" s="59">
        <v>12</v>
      </c>
      <c r="T142" s="60">
        <v>4000</v>
      </c>
      <c r="U142" s="62" t="str">
        <f t="shared" si="5"/>
        <v>124000</v>
      </c>
      <c r="V142" s="73">
        <v>2.38</v>
      </c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</row>
    <row r="143" spans="14:43" ht="12.75">
      <c r="N143" s="62"/>
      <c r="O143" s="59">
        <v>40</v>
      </c>
      <c r="P143" s="60">
        <v>2300</v>
      </c>
      <c r="Q143" s="62" t="str">
        <f t="shared" si="7"/>
        <v>402300</v>
      </c>
      <c r="R143" s="73">
        <v>7.07</v>
      </c>
      <c r="S143" s="59">
        <v>15</v>
      </c>
      <c r="T143" s="60">
        <v>200</v>
      </c>
      <c r="U143" s="62" t="str">
        <f t="shared" si="5"/>
        <v>15200</v>
      </c>
      <c r="V143" s="73">
        <v>1.62</v>
      </c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</row>
    <row r="144" spans="14:43" ht="12.75">
      <c r="N144" s="62"/>
      <c r="O144" s="59">
        <v>40</v>
      </c>
      <c r="P144" s="60">
        <v>3000</v>
      </c>
      <c r="Q144" s="62" t="str">
        <f t="shared" si="7"/>
        <v>403000</v>
      </c>
      <c r="R144" s="73">
        <v>7.48</v>
      </c>
      <c r="S144" s="59">
        <v>15</v>
      </c>
      <c r="T144" s="60">
        <v>300</v>
      </c>
      <c r="U144" s="62" t="str">
        <f t="shared" si="5"/>
        <v>15300</v>
      </c>
      <c r="V144" s="73">
        <v>1.72</v>
      </c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</row>
    <row r="145" spans="14:43" ht="12.75">
      <c r="N145" s="62"/>
      <c r="O145" s="59">
        <v>40</v>
      </c>
      <c r="P145" s="60">
        <v>4000</v>
      </c>
      <c r="Q145" s="62" t="str">
        <f t="shared" si="7"/>
        <v>404000</v>
      </c>
      <c r="R145" s="73">
        <v>7.94</v>
      </c>
      <c r="S145" s="59">
        <v>15</v>
      </c>
      <c r="T145" s="60">
        <v>500</v>
      </c>
      <c r="U145" s="62" t="str">
        <f t="shared" si="5"/>
        <v>15500</v>
      </c>
      <c r="V145" s="73">
        <v>1.86</v>
      </c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</row>
    <row r="146" spans="14:43" ht="12.75">
      <c r="N146" s="62"/>
      <c r="O146" s="59">
        <v>45</v>
      </c>
      <c r="P146" s="60">
        <v>500</v>
      </c>
      <c r="Q146" s="62" t="str">
        <f t="shared" si="7"/>
        <v>45500</v>
      </c>
      <c r="R146" s="73">
        <v>5.48</v>
      </c>
      <c r="S146" s="59">
        <v>15</v>
      </c>
      <c r="T146" s="60">
        <v>800</v>
      </c>
      <c r="U146" s="62" t="str">
        <f t="shared" si="5"/>
        <v>15800</v>
      </c>
      <c r="V146" s="73">
        <v>1.99</v>
      </c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</row>
    <row r="147" spans="14:43" ht="12.75">
      <c r="N147" s="62"/>
      <c r="O147" s="59">
        <v>45</v>
      </c>
      <c r="P147" s="60">
        <v>800</v>
      </c>
      <c r="Q147" s="62" t="str">
        <f t="shared" si="7"/>
        <v>45800</v>
      </c>
      <c r="R147" s="73">
        <v>6.05</v>
      </c>
      <c r="S147" s="59">
        <v>15</v>
      </c>
      <c r="T147" s="60">
        <v>1200</v>
      </c>
      <c r="U147" s="62" t="str">
        <f t="shared" si="5"/>
        <v>151200</v>
      </c>
      <c r="V147" s="73">
        <v>2.12</v>
      </c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</row>
    <row r="148" spans="14:43" ht="12.75">
      <c r="N148" s="62"/>
      <c r="O148" s="59">
        <v>45</v>
      </c>
      <c r="P148" s="60">
        <v>1200</v>
      </c>
      <c r="Q148" s="62" t="str">
        <f t="shared" si="7"/>
        <v>451200</v>
      </c>
      <c r="R148" s="73">
        <v>6.59</v>
      </c>
      <c r="S148" s="59">
        <v>15</v>
      </c>
      <c r="T148" s="60">
        <v>1700</v>
      </c>
      <c r="U148" s="62" t="str">
        <f t="shared" si="5"/>
        <v>151700</v>
      </c>
      <c r="V148" s="73">
        <v>2.23</v>
      </c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</row>
    <row r="149" spans="14:43" ht="12.75">
      <c r="N149" s="62"/>
      <c r="O149" s="59">
        <v>45</v>
      </c>
      <c r="P149" s="60">
        <v>1700</v>
      </c>
      <c r="Q149" s="62" t="str">
        <f t="shared" si="7"/>
        <v>451700</v>
      </c>
      <c r="R149" s="73">
        <v>7.09</v>
      </c>
      <c r="S149" s="59">
        <v>15</v>
      </c>
      <c r="T149" s="60">
        <v>2300</v>
      </c>
      <c r="U149" s="62" t="str">
        <f t="shared" si="5"/>
        <v>152300</v>
      </c>
      <c r="V149" s="73">
        <v>2.33</v>
      </c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</row>
    <row r="150" spans="14:43" ht="12.75">
      <c r="N150" s="62"/>
      <c r="O150" s="59">
        <v>45</v>
      </c>
      <c r="P150" s="60">
        <v>2300</v>
      </c>
      <c r="Q150" s="62" t="str">
        <f t="shared" si="7"/>
        <v>452300</v>
      </c>
      <c r="R150" s="73">
        <v>7.55</v>
      </c>
      <c r="S150" s="59">
        <v>15</v>
      </c>
      <c r="T150" s="60">
        <v>3000</v>
      </c>
      <c r="U150" s="62" t="str">
        <f aca="true" t="shared" si="8" ref="U150:U211">CONCATENATE(S150,T150)</f>
        <v>153000</v>
      </c>
      <c r="V150" s="73">
        <v>2.43</v>
      </c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</row>
    <row r="151" spans="14:43" ht="12.75">
      <c r="N151" s="62"/>
      <c r="O151" s="59">
        <v>45</v>
      </c>
      <c r="P151" s="60">
        <v>3000</v>
      </c>
      <c r="Q151" s="62" t="str">
        <f t="shared" si="7"/>
        <v>453000</v>
      </c>
      <c r="R151" s="73">
        <v>7.98</v>
      </c>
      <c r="S151" s="59">
        <v>15</v>
      </c>
      <c r="T151" s="60">
        <v>4000</v>
      </c>
      <c r="U151" s="62" t="str">
        <f t="shared" si="8"/>
        <v>154000</v>
      </c>
      <c r="V151" s="73">
        <v>2.53</v>
      </c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</row>
    <row r="152" spans="14:43" ht="12.75">
      <c r="N152" s="62"/>
      <c r="O152" s="59">
        <v>45</v>
      </c>
      <c r="P152" s="60">
        <v>4000</v>
      </c>
      <c r="Q152" s="62" t="str">
        <f aca="true" t="shared" si="9" ref="Q152:Q159">CONCATENATE(O152,P152)</f>
        <v>454000</v>
      </c>
      <c r="R152" s="73">
        <v>8.48</v>
      </c>
      <c r="S152" s="59">
        <v>20</v>
      </c>
      <c r="T152" s="60">
        <v>200</v>
      </c>
      <c r="U152" s="62" t="str">
        <f t="shared" si="8"/>
        <v>20200</v>
      </c>
      <c r="V152" s="73">
        <v>1.76</v>
      </c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</row>
    <row r="153" spans="14:43" ht="12.75">
      <c r="N153" s="62"/>
      <c r="O153" s="59">
        <v>50</v>
      </c>
      <c r="P153" s="60">
        <v>500</v>
      </c>
      <c r="Q153" s="62" t="str">
        <f t="shared" si="9"/>
        <v>50500</v>
      </c>
      <c r="R153" s="73">
        <v>5.81</v>
      </c>
      <c r="S153" s="59">
        <v>20</v>
      </c>
      <c r="T153" s="60">
        <v>300</v>
      </c>
      <c r="U153" s="62" t="str">
        <f t="shared" si="8"/>
        <v>20300</v>
      </c>
      <c r="V153" s="73">
        <v>1.87</v>
      </c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</row>
    <row r="154" spans="14:43" ht="12.75">
      <c r="N154" s="62"/>
      <c r="O154" s="59">
        <v>50</v>
      </c>
      <c r="P154" s="60">
        <v>800</v>
      </c>
      <c r="Q154" s="62" t="str">
        <f t="shared" si="9"/>
        <v>50800</v>
      </c>
      <c r="R154" s="73">
        <v>6.41</v>
      </c>
      <c r="S154" s="59">
        <v>20</v>
      </c>
      <c r="T154" s="60">
        <v>500</v>
      </c>
      <c r="U154" s="62" t="str">
        <f t="shared" si="8"/>
        <v>20500</v>
      </c>
      <c r="V154" s="73">
        <v>2.02</v>
      </c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</row>
    <row r="155" spans="14:43" ht="12.75">
      <c r="N155" s="62"/>
      <c r="O155" s="59">
        <v>50</v>
      </c>
      <c r="P155" s="60">
        <v>1200</v>
      </c>
      <c r="Q155" s="62" t="str">
        <f t="shared" si="9"/>
        <v>501200</v>
      </c>
      <c r="R155" s="73">
        <v>6.98</v>
      </c>
      <c r="S155" s="59">
        <v>20</v>
      </c>
      <c r="T155" s="60">
        <v>800</v>
      </c>
      <c r="U155" s="62" t="str">
        <f t="shared" si="8"/>
        <v>20800</v>
      </c>
      <c r="V155" s="73">
        <v>2.16</v>
      </c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</row>
    <row r="156" spans="14:43" ht="12.75">
      <c r="N156" s="62"/>
      <c r="O156" s="59">
        <v>50</v>
      </c>
      <c r="P156" s="60">
        <v>1700</v>
      </c>
      <c r="Q156" s="62" t="str">
        <f t="shared" si="9"/>
        <v>501700</v>
      </c>
      <c r="R156" s="73">
        <v>7.51</v>
      </c>
      <c r="S156" s="59">
        <v>20</v>
      </c>
      <c r="T156" s="60">
        <v>1200</v>
      </c>
      <c r="U156" s="62" t="str">
        <f t="shared" si="8"/>
        <v>201200</v>
      </c>
      <c r="V156" s="73">
        <v>2.3</v>
      </c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</row>
    <row r="157" spans="14:43" ht="12.75">
      <c r="N157" s="62"/>
      <c r="O157" s="59">
        <v>50</v>
      </c>
      <c r="P157" s="60">
        <v>2300</v>
      </c>
      <c r="Q157" s="62" t="str">
        <f t="shared" si="9"/>
        <v>502300</v>
      </c>
      <c r="R157" s="73">
        <v>8.01</v>
      </c>
      <c r="S157" s="59">
        <v>20</v>
      </c>
      <c r="T157" s="60">
        <v>1700</v>
      </c>
      <c r="U157" s="62" t="str">
        <f t="shared" si="8"/>
        <v>201700</v>
      </c>
      <c r="V157" s="73">
        <v>2.42</v>
      </c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</row>
    <row r="158" spans="14:43" ht="12.75">
      <c r="N158" s="62"/>
      <c r="O158" s="59">
        <v>50</v>
      </c>
      <c r="P158" s="60">
        <v>3000</v>
      </c>
      <c r="Q158" s="62" t="str">
        <f t="shared" si="9"/>
        <v>503000</v>
      </c>
      <c r="R158" s="73">
        <v>8.47</v>
      </c>
      <c r="S158" s="59">
        <v>20</v>
      </c>
      <c r="T158" s="60">
        <v>2300</v>
      </c>
      <c r="U158" s="62" t="str">
        <f t="shared" si="8"/>
        <v>202300</v>
      </c>
      <c r="V158" s="73">
        <v>2.53</v>
      </c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</row>
    <row r="159" spans="14:43" ht="12.75">
      <c r="N159" s="62"/>
      <c r="O159" s="59">
        <v>50</v>
      </c>
      <c r="P159" s="60">
        <v>4000</v>
      </c>
      <c r="Q159" s="62" t="str">
        <f t="shared" si="9"/>
        <v>504000</v>
      </c>
      <c r="R159" s="73">
        <v>8.99</v>
      </c>
      <c r="S159" s="59">
        <v>20</v>
      </c>
      <c r="T159" s="60">
        <v>3000</v>
      </c>
      <c r="U159" s="62" t="str">
        <f t="shared" si="8"/>
        <v>203000</v>
      </c>
      <c r="V159" s="73">
        <v>2.63</v>
      </c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</row>
    <row r="160" spans="14:43" ht="12.75">
      <c r="N160" s="62"/>
      <c r="O160" s="59"/>
      <c r="P160" s="60"/>
      <c r="S160" s="59">
        <v>20</v>
      </c>
      <c r="T160" s="60">
        <v>4000</v>
      </c>
      <c r="U160" s="62" t="str">
        <f t="shared" si="8"/>
        <v>204000</v>
      </c>
      <c r="V160" s="73">
        <v>2.75</v>
      </c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</row>
    <row r="161" spans="14:43" ht="12.75">
      <c r="N161" s="62"/>
      <c r="O161" s="62"/>
      <c r="P161" s="62"/>
      <c r="Q161" s="62"/>
      <c r="R161" s="62"/>
      <c r="S161" s="59">
        <v>25</v>
      </c>
      <c r="T161" s="60">
        <v>200</v>
      </c>
      <c r="U161" s="62" t="str">
        <f t="shared" si="8"/>
        <v>25200</v>
      </c>
      <c r="V161" s="73">
        <v>1.87</v>
      </c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</row>
    <row r="162" spans="14:43" ht="12.75">
      <c r="N162" s="62"/>
      <c r="O162" s="62"/>
      <c r="P162" s="62"/>
      <c r="Q162" s="62"/>
      <c r="R162" s="62"/>
      <c r="S162" s="59">
        <v>25</v>
      </c>
      <c r="T162" s="60">
        <v>300</v>
      </c>
      <c r="U162" s="62" t="str">
        <f t="shared" si="8"/>
        <v>25300</v>
      </c>
      <c r="V162" s="73">
        <v>1.99</v>
      </c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</row>
    <row r="163" spans="14:43" ht="12.75">
      <c r="N163" s="62"/>
      <c r="O163" s="62"/>
      <c r="P163" s="62"/>
      <c r="Q163" s="62"/>
      <c r="R163" s="62"/>
      <c r="S163" s="59">
        <v>25</v>
      </c>
      <c r="T163" s="60">
        <v>500</v>
      </c>
      <c r="U163" s="62" t="str">
        <f t="shared" si="8"/>
        <v>25500</v>
      </c>
      <c r="V163" s="73">
        <v>2.15</v>
      </c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</row>
    <row r="164" spans="14:43" ht="12.75">
      <c r="N164" s="62"/>
      <c r="O164" s="62"/>
      <c r="P164" s="62"/>
      <c r="Q164" s="62"/>
      <c r="R164" s="62"/>
      <c r="S164" s="59">
        <v>25</v>
      </c>
      <c r="T164" s="60">
        <v>800</v>
      </c>
      <c r="U164" s="62" t="str">
        <f t="shared" si="8"/>
        <v>25800</v>
      </c>
      <c r="V164" s="73">
        <v>2.3</v>
      </c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</row>
    <row r="165" spans="14:43" ht="12.75">
      <c r="N165" s="62"/>
      <c r="O165" s="62"/>
      <c r="P165" s="62"/>
      <c r="Q165" s="62"/>
      <c r="R165" s="62"/>
      <c r="S165" s="59">
        <v>25</v>
      </c>
      <c r="T165" s="60">
        <v>1200</v>
      </c>
      <c r="U165" s="62" t="str">
        <f t="shared" si="8"/>
        <v>251200</v>
      </c>
      <c r="V165" s="73">
        <v>2.45</v>
      </c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</row>
    <row r="166" spans="14:43" ht="12.75">
      <c r="N166" s="62"/>
      <c r="O166" s="62"/>
      <c r="P166" s="62"/>
      <c r="Q166" s="62"/>
      <c r="R166" s="62"/>
      <c r="S166" s="59">
        <v>25</v>
      </c>
      <c r="T166" s="60">
        <v>1700</v>
      </c>
      <c r="U166" s="62" t="str">
        <f t="shared" si="8"/>
        <v>251700</v>
      </c>
      <c r="V166" s="73">
        <v>2.58</v>
      </c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</row>
    <row r="167" spans="14:43" ht="12.75">
      <c r="N167" s="62"/>
      <c r="O167" s="62"/>
      <c r="P167" s="62"/>
      <c r="Q167" s="62"/>
      <c r="R167" s="62"/>
      <c r="S167" s="59">
        <v>25</v>
      </c>
      <c r="T167" s="60">
        <v>2300</v>
      </c>
      <c r="U167" s="62" t="str">
        <f t="shared" si="8"/>
        <v>252300</v>
      </c>
      <c r="V167" s="73">
        <v>2.69</v>
      </c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</row>
    <row r="168" spans="14:43" ht="12.75">
      <c r="N168" s="62"/>
      <c r="O168" s="62"/>
      <c r="P168" s="62"/>
      <c r="Q168" s="62"/>
      <c r="R168" s="62"/>
      <c r="S168" s="59">
        <v>25</v>
      </c>
      <c r="T168" s="60">
        <v>3000</v>
      </c>
      <c r="U168" s="62" t="str">
        <f t="shared" si="8"/>
        <v>253000</v>
      </c>
      <c r="V168" s="73">
        <v>2.8</v>
      </c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</row>
    <row r="169" spans="14:43" ht="12.75">
      <c r="N169" s="62"/>
      <c r="O169" s="62"/>
      <c r="P169" s="62"/>
      <c r="Q169" s="62"/>
      <c r="R169" s="62"/>
      <c r="S169" s="59">
        <v>25</v>
      </c>
      <c r="T169" s="60">
        <v>4000</v>
      </c>
      <c r="U169" s="62" t="str">
        <f t="shared" si="8"/>
        <v>254000</v>
      </c>
      <c r="V169" s="73">
        <v>2.93</v>
      </c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</row>
    <row r="170" spans="14:43" ht="12.75">
      <c r="N170" s="62"/>
      <c r="O170" s="62"/>
      <c r="P170" s="62"/>
      <c r="Q170" s="62"/>
      <c r="R170" s="62"/>
      <c r="S170" s="59">
        <v>30</v>
      </c>
      <c r="T170" s="60">
        <v>200</v>
      </c>
      <c r="U170" s="62" t="str">
        <f t="shared" si="8"/>
        <v>30200</v>
      </c>
      <c r="V170" s="73">
        <v>1.97</v>
      </c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</row>
    <row r="171" spans="14:43" ht="12.75">
      <c r="N171" s="62"/>
      <c r="O171" s="62"/>
      <c r="P171" s="62"/>
      <c r="Q171" s="62"/>
      <c r="R171" s="62"/>
      <c r="S171" s="59">
        <v>30</v>
      </c>
      <c r="T171" s="60">
        <v>300</v>
      </c>
      <c r="U171" s="62" t="str">
        <f t="shared" si="8"/>
        <v>30300</v>
      </c>
      <c r="V171" s="73">
        <v>2.09</v>
      </c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</row>
    <row r="172" spans="14:43" ht="12.75">
      <c r="N172" s="62"/>
      <c r="O172" s="62"/>
      <c r="P172" s="62"/>
      <c r="Q172" s="62"/>
      <c r="R172" s="62"/>
      <c r="S172" s="59">
        <v>30</v>
      </c>
      <c r="T172" s="60">
        <v>500</v>
      </c>
      <c r="U172" s="62" t="str">
        <f t="shared" si="8"/>
        <v>30500</v>
      </c>
      <c r="V172" s="73">
        <v>2.26</v>
      </c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</row>
    <row r="173" spans="14:43" ht="12.75">
      <c r="N173" s="62"/>
      <c r="O173" s="62"/>
      <c r="P173" s="62"/>
      <c r="Q173" s="62"/>
      <c r="R173" s="62"/>
      <c r="S173" s="59">
        <v>30</v>
      </c>
      <c r="T173" s="60">
        <v>800</v>
      </c>
      <c r="U173" s="62" t="str">
        <f t="shared" si="8"/>
        <v>30800</v>
      </c>
      <c r="V173" s="73">
        <v>2.42</v>
      </c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</row>
    <row r="174" spans="14:43" ht="12.75">
      <c r="N174" s="62"/>
      <c r="O174" s="62"/>
      <c r="P174" s="62"/>
      <c r="Q174" s="62"/>
      <c r="R174" s="62"/>
      <c r="S174" s="59">
        <v>30</v>
      </c>
      <c r="T174" s="60">
        <v>1200</v>
      </c>
      <c r="U174" s="62" t="str">
        <f t="shared" si="8"/>
        <v>301200</v>
      </c>
      <c r="V174" s="73">
        <v>2.58</v>
      </c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</row>
    <row r="175" spans="14:43" ht="12.75">
      <c r="N175" s="62"/>
      <c r="O175" s="62"/>
      <c r="P175" s="62"/>
      <c r="Q175" s="62"/>
      <c r="R175" s="62"/>
      <c r="S175" s="59">
        <v>30</v>
      </c>
      <c r="T175" s="60">
        <v>1700</v>
      </c>
      <c r="U175" s="62" t="str">
        <f t="shared" si="8"/>
        <v>301700</v>
      </c>
      <c r="V175" s="73">
        <v>2.71</v>
      </c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</row>
    <row r="176" spans="14:43" ht="12.75">
      <c r="N176" s="62"/>
      <c r="O176" s="62"/>
      <c r="P176" s="62"/>
      <c r="Q176" s="62"/>
      <c r="R176" s="62"/>
      <c r="S176" s="59">
        <v>30</v>
      </c>
      <c r="T176" s="60">
        <v>2300</v>
      </c>
      <c r="U176" s="62" t="str">
        <f t="shared" si="8"/>
        <v>302300</v>
      </c>
      <c r="V176" s="73">
        <v>2.84</v>
      </c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</row>
    <row r="177" spans="14:43" ht="12.75">
      <c r="N177" s="62"/>
      <c r="O177" s="62"/>
      <c r="P177" s="62"/>
      <c r="Q177" s="62"/>
      <c r="R177" s="62"/>
      <c r="S177" s="59">
        <v>30</v>
      </c>
      <c r="T177" s="60">
        <v>3000</v>
      </c>
      <c r="U177" s="62" t="str">
        <f t="shared" si="8"/>
        <v>303000</v>
      </c>
      <c r="V177" s="73">
        <v>2.95</v>
      </c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</row>
    <row r="178" spans="14:43" ht="12.75">
      <c r="N178" s="62"/>
      <c r="O178" s="62"/>
      <c r="P178" s="62"/>
      <c r="Q178" s="62"/>
      <c r="R178" s="62"/>
      <c r="S178" s="59">
        <v>30</v>
      </c>
      <c r="T178" s="60">
        <v>4000</v>
      </c>
      <c r="U178" s="62" t="str">
        <f t="shared" si="8"/>
        <v>304000</v>
      </c>
      <c r="V178" s="73">
        <v>3.08</v>
      </c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</row>
    <row r="179" spans="14:43" ht="12.75">
      <c r="N179" s="62"/>
      <c r="O179" s="62"/>
      <c r="P179" s="62"/>
      <c r="Q179" s="62"/>
      <c r="R179" s="62"/>
      <c r="S179" s="59">
        <v>35</v>
      </c>
      <c r="T179" s="60">
        <v>200</v>
      </c>
      <c r="U179" s="62" t="str">
        <f t="shared" si="8"/>
        <v>35200</v>
      </c>
      <c r="V179" s="73">
        <v>2.06</v>
      </c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</row>
    <row r="180" spans="14:43" ht="12.75">
      <c r="N180" s="62"/>
      <c r="O180" s="62"/>
      <c r="P180" s="62"/>
      <c r="Q180" s="62"/>
      <c r="R180" s="62"/>
      <c r="S180" s="59">
        <v>35</v>
      </c>
      <c r="T180" s="60">
        <v>300</v>
      </c>
      <c r="U180" s="62" t="str">
        <f t="shared" si="8"/>
        <v>35300</v>
      </c>
      <c r="V180" s="73">
        <v>2.19</v>
      </c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</row>
    <row r="181" spans="14:43" ht="12.75">
      <c r="N181" s="62"/>
      <c r="O181" s="62"/>
      <c r="P181" s="62"/>
      <c r="Q181" s="62"/>
      <c r="R181" s="62"/>
      <c r="S181" s="59">
        <v>35</v>
      </c>
      <c r="T181" s="60">
        <v>500</v>
      </c>
      <c r="U181" s="62" t="str">
        <f t="shared" si="8"/>
        <v>35500</v>
      </c>
      <c r="V181" s="73">
        <v>2.36</v>
      </c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</row>
    <row r="182" spans="14:43" ht="12.75">
      <c r="N182" s="62"/>
      <c r="O182" s="62"/>
      <c r="P182" s="62"/>
      <c r="Q182" s="62"/>
      <c r="R182" s="62"/>
      <c r="S182" s="59">
        <v>35</v>
      </c>
      <c r="T182" s="60">
        <v>800</v>
      </c>
      <c r="U182" s="62" t="str">
        <f t="shared" si="8"/>
        <v>35800</v>
      </c>
      <c r="V182" s="73">
        <v>2.53</v>
      </c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</row>
    <row r="183" spans="14:43" ht="12.75">
      <c r="N183" s="62"/>
      <c r="O183" s="62"/>
      <c r="P183" s="62"/>
      <c r="Q183" s="62"/>
      <c r="R183" s="62"/>
      <c r="S183" s="59">
        <v>35</v>
      </c>
      <c r="T183" s="60">
        <v>1200</v>
      </c>
      <c r="U183" s="62" t="str">
        <f t="shared" si="8"/>
        <v>351200</v>
      </c>
      <c r="V183" s="73">
        <v>2.69</v>
      </c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</row>
    <row r="184" spans="14:43" ht="12.75">
      <c r="N184" s="62"/>
      <c r="O184" s="62"/>
      <c r="P184" s="62"/>
      <c r="Q184" s="62"/>
      <c r="R184" s="62"/>
      <c r="S184" s="59">
        <v>35</v>
      </c>
      <c r="T184" s="60">
        <v>1700</v>
      </c>
      <c r="U184" s="62" t="str">
        <f t="shared" si="8"/>
        <v>351700</v>
      </c>
      <c r="V184" s="73">
        <v>2.83</v>
      </c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</row>
    <row r="185" spans="14:43" ht="12.75">
      <c r="N185" s="62"/>
      <c r="O185" s="62"/>
      <c r="P185" s="62"/>
      <c r="Q185" s="62"/>
      <c r="R185" s="62"/>
      <c r="S185" s="59">
        <v>35</v>
      </c>
      <c r="T185" s="60">
        <v>2300</v>
      </c>
      <c r="U185" s="62" t="str">
        <f t="shared" si="8"/>
        <v>352300</v>
      </c>
      <c r="V185" s="73">
        <v>2.96</v>
      </c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</row>
    <row r="186" spans="14:43" ht="12.75">
      <c r="N186" s="62"/>
      <c r="O186" s="62"/>
      <c r="P186" s="62"/>
      <c r="Q186" s="62"/>
      <c r="R186" s="62"/>
      <c r="S186" s="59">
        <v>35</v>
      </c>
      <c r="T186" s="60">
        <v>3000</v>
      </c>
      <c r="U186" s="62" t="str">
        <f t="shared" si="8"/>
        <v>353000</v>
      </c>
      <c r="V186" s="73">
        <v>3.08</v>
      </c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</row>
    <row r="187" spans="14:43" ht="12.75">
      <c r="N187" s="62"/>
      <c r="O187" s="62"/>
      <c r="P187" s="62"/>
      <c r="Q187" s="62"/>
      <c r="R187" s="62"/>
      <c r="S187" s="59">
        <v>35</v>
      </c>
      <c r="T187" s="60">
        <v>4000</v>
      </c>
      <c r="U187" s="62" t="str">
        <f t="shared" si="8"/>
        <v>354000</v>
      </c>
      <c r="V187" s="73">
        <v>3.22</v>
      </c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</row>
    <row r="188" spans="14:43" ht="12.75">
      <c r="N188" s="62"/>
      <c r="O188" s="62"/>
      <c r="P188" s="62"/>
      <c r="Q188" s="62"/>
      <c r="R188" s="62"/>
      <c r="S188" s="59">
        <v>40</v>
      </c>
      <c r="T188" s="60">
        <v>300</v>
      </c>
      <c r="U188" s="62" t="str">
        <f t="shared" si="8"/>
        <v>40300</v>
      </c>
      <c r="V188" s="73">
        <v>2.27</v>
      </c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</row>
    <row r="189" spans="14:43" ht="12.75">
      <c r="N189" s="62"/>
      <c r="O189" s="62"/>
      <c r="P189" s="62"/>
      <c r="Q189" s="62"/>
      <c r="R189" s="62"/>
      <c r="S189" s="59">
        <v>40</v>
      </c>
      <c r="T189" s="60">
        <v>500</v>
      </c>
      <c r="U189" s="62" t="str">
        <f t="shared" si="8"/>
        <v>40500</v>
      </c>
      <c r="V189" s="73">
        <v>2.45</v>
      </c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</row>
    <row r="190" spans="14:43" ht="12.75">
      <c r="N190" s="62"/>
      <c r="O190" s="62"/>
      <c r="P190" s="62"/>
      <c r="Q190" s="62"/>
      <c r="R190" s="62"/>
      <c r="S190" s="59">
        <v>40</v>
      </c>
      <c r="T190" s="60">
        <v>800</v>
      </c>
      <c r="U190" s="62" t="str">
        <f t="shared" si="8"/>
        <v>40800</v>
      </c>
      <c r="V190" s="73">
        <v>2.63</v>
      </c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</row>
    <row r="191" spans="14:43" ht="12.75">
      <c r="N191" s="62"/>
      <c r="O191" s="62"/>
      <c r="P191" s="62"/>
      <c r="Q191" s="62"/>
      <c r="R191" s="62"/>
      <c r="S191" s="59">
        <v>40</v>
      </c>
      <c r="T191" s="60">
        <v>1200</v>
      </c>
      <c r="U191" s="62" t="str">
        <f t="shared" si="8"/>
        <v>401200</v>
      </c>
      <c r="V191" s="73">
        <v>2.79</v>
      </c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</row>
    <row r="192" spans="14:43" ht="12.75">
      <c r="N192" s="62"/>
      <c r="O192" s="62"/>
      <c r="P192" s="62"/>
      <c r="Q192" s="62"/>
      <c r="R192" s="62"/>
      <c r="S192" s="59">
        <v>40</v>
      </c>
      <c r="T192" s="60">
        <v>1700</v>
      </c>
      <c r="U192" s="62" t="str">
        <f t="shared" si="8"/>
        <v>401700</v>
      </c>
      <c r="V192" s="73">
        <v>2.94</v>
      </c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</row>
    <row r="193" spans="14:43" ht="12.75">
      <c r="N193" s="62"/>
      <c r="O193" s="62"/>
      <c r="P193" s="62"/>
      <c r="Q193" s="62"/>
      <c r="R193" s="62"/>
      <c r="S193" s="59">
        <v>40</v>
      </c>
      <c r="T193" s="60">
        <v>2300</v>
      </c>
      <c r="U193" s="62" t="str">
        <f t="shared" si="8"/>
        <v>402300</v>
      </c>
      <c r="V193" s="73">
        <v>3.08</v>
      </c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</row>
    <row r="194" spans="14:43" ht="12.75">
      <c r="N194" s="62"/>
      <c r="O194" s="62"/>
      <c r="P194" s="62"/>
      <c r="Q194" s="62"/>
      <c r="R194" s="62"/>
      <c r="S194" s="59">
        <v>40</v>
      </c>
      <c r="T194" s="60">
        <v>3000</v>
      </c>
      <c r="U194" s="62" t="str">
        <f t="shared" si="8"/>
        <v>403000</v>
      </c>
      <c r="V194" s="73">
        <v>3.2</v>
      </c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</row>
    <row r="195" spans="14:43" ht="12.75">
      <c r="N195" s="62"/>
      <c r="O195" s="62"/>
      <c r="P195" s="62"/>
      <c r="Q195" s="62"/>
      <c r="R195" s="62"/>
      <c r="S195" s="59">
        <v>40</v>
      </c>
      <c r="T195" s="60">
        <v>4000</v>
      </c>
      <c r="U195" s="62" t="str">
        <f t="shared" si="8"/>
        <v>404000</v>
      </c>
      <c r="V195" s="73">
        <v>3.34</v>
      </c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</row>
    <row r="196" spans="14:43" ht="12.75">
      <c r="N196" s="62"/>
      <c r="O196" s="62"/>
      <c r="P196" s="62"/>
      <c r="Q196" s="62"/>
      <c r="R196" s="62"/>
      <c r="S196" s="59">
        <v>45</v>
      </c>
      <c r="T196" s="60">
        <v>300</v>
      </c>
      <c r="U196" s="62" t="str">
        <f t="shared" si="8"/>
        <v>45300</v>
      </c>
      <c r="V196" s="73">
        <v>2.35</v>
      </c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</row>
    <row r="197" spans="14:43" ht="12.75">
      <c r="N197" s="62"/>
      <c r="O197" s="62"/>
      <c r="P197" s="62"/>
      <c r="Q197" s="62"/>
      <c r="R197" s="62"/>
      <c r="S197" s="59">
        <v>45</v>
      </c>
      <c r="T197" s="60">
        <v>500</v>
      </c>
      <c r="U197" s="62" t="str">
        <f t="shared" si="8"/>
        <v>45500</v>
      </c>
      <c r="V197" s="73">
        <v>2.54</v>
      </c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</row>
    <row r="198" spans="14:43" ht="12.75">
      <c r="N198" s="62"/>
      <c r="O198" s="62"/>
      <c r="P198" s="62"/>
      <c r="Q198" s="62"/>
      <c r="R198" s="62"/>
      <c r="S198" s="59">
        <v>45</v>
      </c>
      <c r="T198" s="60">
        <v>800</v>
      </c>
      <c r="U198" s="62" t="str">
        <f t="shared" si="8"/>
        <v>45800</v>
      </c>
      <c r="V198" s="73">
        <v>2.72</v>
      </c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</row>
    <row r="199" spans="14:43" ht="12.75">
      <c r="N199" s="62"/>
      <c r="O199" s="62"/>
      <c r="P199" s="62"/>
      <c r="Q199" s="62"/>
      <c r="R199" s="62"/>
      <c r="S199" s="59">
        <v>45</v>
      </c>
      <c r="T199" s="60">
        <v>1200</v>
      </c>
      <c r="U199" s="62" t="str">
        <f t="shared" si="8"/>
        <v>451200</v>
      </c>
      <c r="V199" s="73">
        <v>2.89</v>
      </c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</row>
    <row r="200" spans="14:43" ht="12.75">
      <c r="N200" s="62"/>
      <c r="O200" s="62"/>
      <c r="P200" s="62"/>
      <c r="Q200" s="62"/>
      <c r="R200" s="62"/>
      <c r="S200" s="59">
        <v>45</v>
      </c>
      <c r="T200" s="60">
        <v>1700</v>
      </c>
      <c r="U200" s="62" t="str">
        <f t="shared" si="8"/>
        <v>451700</v>
      </c>
      <c r="V200" s="73">
        <v>3.04</v>
      </c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</row>
    <row r="201" spans="14:43" ht="12.75">
      <c r="N201" s="62"/>
      <c r="O201" s="62"/>
      <c r="P201" s="62"/>
      <c r="Q201" s="62"/>
      <c r="R201" s="62"/>
      <c r="S201" s="59">
        <v>45</v>
      </c>
      <c r="T201" s="60">
        <v>2300</v>
      </c>
      <c r="U201" s="62" t="str">
        <f t="shared" si="8"/>
        <v>452300</v>
      </c>
      <c r="V201" s="73">
        <v>3.18</v>
      </c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</row>
    <row r="202" spans="14:43" ht="12.75">
      <c r="N202" s="62"/>
      <c r="O202" s="62"/>
      <c r="P202" s="62"/>
      <c r="Q202" s="62"/>
      <c r="R202" s="62"/>
      <c r="S202" s="59">
        <v>45</v>
      </c>
      <c r="T202" s="60">
        <v>3000</v>
      </c>
      <c r="U202" s="62" t="str">
        <f t="shared" si="8"/>
        <v>453000</v>
      </c>
      <c r="V202" s="73">
        <v>3.31</v>
      </c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</row>
    <row r="203" spans="14:43" ht="12.75">
      <c r="N203" s="62"/>
      <c r="O203" s="62"/>
      <c r="P203" s="62"/>
      <c r="Q203" s="62"/>
      <c r="R203" s="62"/>
      <c r="S203" s="59">
        <v>45</v>
      </c>
      <c r="T203" s="60">
        <v>4000</v>
      </c>
      <c r="U203" s="62" t="str">
        <f t="shared" si="8"/>
        <v>454000</v>
      </c>
      <c r="V203" s="73">
        <v>3.46</v>
      </c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</row>
    <row r="204" spans="14:43" ht="12.75">
      <c r="N204" s="62"/>
      <c r="O204" s="62"/>
      <c r="P204" s="62"/>
      <c r="Q204" s="62"/>
      <c r="R204" s="62"/>
      <c r="S204" s="59">
        <v>50</v>
      </c>
      <c r="T204" s="60">
        <v>300</v>
      </c>
      <c r="U204" s="62" t="str">
        <f t="shared" si="8"/>
        <v>50300</v>
      </c>
      <c r="V204" s="73">
        <v>2.42</v>
      </c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</row>
    <row r="205" spans="14:43" ht="12.75">
      <c r="N205" s="62"/>
      <c r="O205" s="62"/>
      <c r="P205" s="62"/>
      <c r="Q205" s="62"/>
      <c r="R205" s="62"/>
      <c r="S205" s="59">
        <v>50</v>
      </c>
      <c r="T205" s="60">
        <v>500</v>
      </c>
      <c r="U205" s="62" t="str">
        <f t="shared" si="8"/>
        <v>50500</v>
      </c>
      <c r="V205" s="73">
        <v>2.61</v>
      </c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</row>
    <row r="206" spans="14:43" ht="12.75">
      <c r="N206" s="62"/>
      <c r="O206" s="62"/>
      <c r="P206" s="62"/>
      <c r="Q206" s="62"/>
      <c r="R206" s="62"/>
      <c r="S206" s="59">
        <v>50</v>
      </c>
      <c r="T206" s="60">
        <v>800</v>
      </c>
      <c r="U206" s="62" t="str">
        <f t="shared" si="8"/>
        <v>50800</v>
      </c>
      <c r="V206" s="73">
        <v>2.8</v>
      </c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</row>
    <row r="207" spans="14:43" ht="12.75">
      <c r="N207" s="62"/>
      <c r="O207" s="62"/>
      <c r="P207" s="62"/>
      <c r="Q207" s="62"/>
      <c r="R207" s="62"/>
      <c r="S207" s="59">
        <v>50</v>
      </c>
      <c r="T207" s="60">
        <v>1200</v>
      </c>
      <c r="U207" s="62" t="str">
        <f t="shared" si="8"/>
        <v>501200</v>
      </c>
      <c r="V207" s="73">
        <v>2.98</v>
      </c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</row>
    <row r="208" spans="14:43" ht="12.75">
      <c r="N208" s="62"/>
      <c r="O208" s="62"/>
      <c r="P208" s="62"/>
      <c r="Q208" s="62"/>
      <c r="R208" s="62"/>
      <c r="S208" s="59">
        <v>50</v>
      </c>
      <c r="T208" s="60">
        <v>1700</v>
      </c>
      <c r="U208" s="62" t="str">
        <f t="shared" si="8"/>
        <v>501700</v>
      </c>
      <c r="V208" s="73">
        <v>3.13</v>
      </c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</row>
    <row r="209" spans="14:43" ht="12.75">
      <c r="N209" s="62"/>
      <c r="O209" s="62"/>
      <c r="P209" s="62"/>
      <c r="Q209" s="62"/>
      <c r="R209" s="62"/>
      <c r="S209" s="59">
        <v>50</v>
      </c>
      <c r="T209" s="60">
        <v>2300</v>
      </c>
      <c r="U209" s="62" t="str">
        <f t="shared" si="8"/>
        <v>502300</v>
      </c>
      <c r="V209" s="73">
        <v>3.28</v>
      </c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</row>
    <row r="210" spans="14:43" ht="12.75">
      <c r="N210" s="62"/>
      <c r="O210" s="62"/>
      <c r="P210" s="62"/>
      <c r="Q210" s="62"/>
      <c r="R210" s="62"/>
      <c r="S210" s="59">
        <v>50</v>
      </c>
      <c r="T210" s="60">
        <v>3000</v>
      </c>
      <c r="U210" s="62" t="str">
        <f t="shared" si="8"/>
        <v>503000</v>
      </c>
      <c r="V210" s="73">
        <v>3.41</v>
      </c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</row>
    <row r="211" spans="14:43" ht="12.75">
      <c r="N211" s="62"/>
      <c r="O211" s="62"/>
      <c r="P211" s="62"/>
      <c r="Q211" s="62"/>
      <c r="R211" s="62"/>
      <c r="S211" s="59">
        <v>50</v>
      </c>
      <c r="T211" s="60">
        <v>4000</v>
      </c>
      <c r="U211" s="62" t="str">
        <f t="shared" si="8"/>
        <v>504000</v>
      </c>
      <c r="V211" s="73">
        <v>3.56</v>
      </c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</row>
    <row r="212" spans="14:43" ht="12.75"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</row>
    <row r="213" spans="14:43" ht="12.75"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</row>
    <row r="214" spans="14:43" ht="12.75"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</row>
    <row r="215" spans="14:43" ht="12.75"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</row>
    <row r="216" spans="14:43" ht="12.75"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</row>
    <row r="217" spans="14:43" ht="12.75"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</row>
    <row r="218" spans="14:43" ht="12.75"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</row>
    <row r="219" spans="14:43" ht="12.75"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</row>
    <row r="220" spans="14:43" ht="12.75"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</row>
    <row r="221" spans="14:43" ht="12.75"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</row>
    <row r="222" spans="14:43" ht="12.75"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</row>
    <row r="223" spans="14:43" ht="12.75"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</row>
    <row r="224" spans="14:43" ht="12.75"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</row>
    <row r="225" spans="14:43" ht="12.75"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</row>
    <row r="226" spans="14:43" ht="12.75"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</row>
    <row r="227" spans="14:43" ht="12.75"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</row>
    <row r="228" spans="14:43" ht="12.75"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</row>
    <row r="229" spans="14:43" ht="12.75"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</row>
    <row r="230" spans="14:43" ht="12.75"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</row>
    <row r="231" spans="14:43" ht="12.75"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</row>
    <row r="232" spans="14:43" ht="12.75"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</row>
    <row r="233" spans="14:43" ht="12.75"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</row>
    <row r="234" spans="14:43" ht="12.75"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</row>
    <row r="235" spans="14:43" ht="12.75"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</row>
    <row r="236" spans="14:43" ht="12.75"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</row>
    <row r="237" spans="14:43" ht="12.75"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</row>
    <row r="238" spans="14:43" ht="12.75"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</row>
    <row r="239" spans="14:43" ht="12.75"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</row>
    <row r="240" spans="14:43" ht="12.75"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</row>
    <row r="241" spans="14:43" ht="12.75"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</row>
    <row r="242" spans="14:43" ht="12.75">
      <c r="N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</row>
    <row r="243" spans="14:43" ht="12.75">
      <c r="N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</row>
    <row r="244" spans="14:43" ht="12.75">
      <c r="N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</row>
    <row r="245" spans="14:43" ht="12.75">
      <c r="N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</row>
    <row r="246" spans="14:43" ht="12.75">
      <c r="N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</row>
    <row r="247" spans="14:43" ht="12.75">
      <c r="N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</row>
    <row r="248" spans="14:43" ht="12.75">
      <c r="N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</row>
    <row r="249" spans="14:43" ht="12.75">
      <c r="N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</row>
  </sheetData>
  <sheetProtection/>
  <mergeCells count="67">
    <mergeCell ref="C6:D6"/>
    <mergeCell ref="E6:F6"/>
    <mergeCell ref="C8:E8"/>
    <mergeCell ref="C52:K52"/>
    <mergeCell ref="G20:K20"/>
    <mergeCell ref="C24:H24"/>
    <mergeCell ref="C32:L32"/>
    <mergeCell ref="I22:K22"/>
    <mergeCell ref="I24:K24"/>
    <mergeCell ref="C22:H22"/>
    <mergeCell ref="C4:L4"/>
    <mergeCell ref="C28:K28"/>
    <mergeCell ref="C46:K46"/>
    <mergeCell ref="C71:J71"/>
    <mergeCell ref="C14:L14"/>
    <mergeCell ref="C16:K16"/>
    <mergeCell ref="C18:K18"/>
    <mergeCell ref="C26:F26"/>
    <mergeCell ref="C30:K30"/>
    <mergeCell ref="C50:L50"/>
    <mergeCell ref="C20:F20"/>
    <mergeCell ref="C68:L68"/>
    <mergeCell ref="C74:F74"/>
    <mergeCell ref="C34:K34"/>
    <mergeCell ref="C36:K36"/>
    <mergeCell ref="C70:K70"/>
    <mergeCell ref="C72:K72"/>
    <mergeCell ref="C35:J35"/>
    <mergeCell ref="C58:H58"/>
    <mergeCell ref="C64:K64"/>
    <mergeCell ref="I42:K42"/>
    <mergeCell ref="C90:J90"/>
    <mergeCell ref="C100:K100"/>
    <mergeCell ref="C92:F92"/>
    <mergeCell ref="C82:K82"/>
    <mergeCell ref="C94:H94"/>
    <mergeCell ref="C88:J88"/>
    <mergeCell ref="C89:J89"/>
    <mergeCell ref="C86:L86"/>
    <mergeCell ref="C84:K84"/>
    <mergeCell ref="I58:K58"/>
    <mergeCell ref="C60:H60"/>
    <mergeCell ref="I78:K78"/>
    <mergeCell ref="I60:K60"/>
    <mergeCell ref="C62:K62"/>
    <mergeCell ref="C66:K66"/>
    <mergeCell ref="G74:K74"/>
    <mergeCell ref="C76:H76"/>
    <mergeCell ref="I76:K76"/>
    <mergeCell ref="C78:H78"/>
    <mergeCell ref="C38:F38"/>
    <mergeCell ref="G38:K38"/>
    <mergeCell ref="C56:F56"/>
    <mergeCell ref="G56:K56"/>
    <mergeCell ref="C54:K54"/>
    <mergeCell ref="C44:K44"/>
    <mergeCell ref="C53:J53"/>
    <mergeCell ref="C40:H40"/>
    <mergeCell ref="I40:K40"/>
    <mergeCell ref="C42:H42"/>
    <mergeCell ref="C80:F80"/>
    <mergeCell ref="G92:K92"/>
    <mergeCell ref="C102:K102"/>
    <mergeCell ref="I94:K94"/>
    <mergeCell ref="C96:H96"/>
    <mergeCell ref="I96:K96"/>
    <mergeCell ref="C98:K98"/>
  </mergeCells>
  <dataValidations count="8">
    <dataValidation type="list" allowBlank="1" showInputMessage="1" showErrorMessage="1" sqref="E6:F6">
      <formula1>$O$5:$O$7</formula1>
    </dataValidation>
    <dataValidation type="list" allowBlank="1" showInputMessage="1" showErrorMessage="1" sqref="L16 L34">
      <formula1>$U$17:$AF$17</formula1>
    </dataValidation>
    <dataValidation type="list" allowBlank="1" showInputMessage="1" showErrorMessage="1" sqref="L18 L36 L54">
      <formula1>$U$18:$AP$18</formula1>
    </dataValidation>
    <dataValidation type="list" allowBlank="1" showInputMessage="1" showErrorMessage="1" sqref="L52">
      <formula1>$U$16:$AC$16</formula1>
    </dataValidation>
    <dataValidation type="list" allowBlank="1" showInputMessage="1" showErrorMessage="1" sqref="L70">
      <formula1>$U$15:$AB$15</formula1>
    </dataValidation>
    <dataValidation type="list" allowBlank="1" showInputMessage="1" showErrorMessage="1" sqref="L72">
      <formula1>$U$14:$AF$14</formula1>
    </dataValidation>
    <dataValidation type="list" allowBlank="1" showInputMessage="1" showErrorMessage="1" sqref="L88">
      <formula1>$U$13:$AG$13</formula1>
    </dataValidation>
    <dataValidation type="list" allowBlank="1" showInputMessage="1" showErrorMessage="1" sqref="L90">
      <formula1>$U$12:$Z$12</formula1>
    </dataValidation>
  </dataValidation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9" min="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Козарез Алексей</cp:lastModifiedBy>
  <cp:lastPrinted>2020-06-03T07:27:55Z</cp:lastPrinted>
  <dcterms:created xsi:type="dcterms:W3CDTF">2020-06-02T11:48:56Z</dcterms:created>
  <dcterms:modified xsi:type="dcterms:W3CDTF">2021-03-17T10:19:32Z</dcterms:modified>
  <cp:category/>
  <cp:version/>
  <cp:contentType/>
  <cp:contentStatus/>
</cp:coreProperties>
</file>