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Расчет1" sheetId="1" r:id="rId1"/>
    <sheet name="Расчет2 " sheetId="2" r:id="rId2"/>
    <sheet name="Расчет3" sheetId="3" r:id="rId3"/>
    <sheet name="Расчет4" sheetId="4" r:id="rId4"/>
    <sheet name="Расчет5" sheetId="5" r:id="rId5"/>
    <sheet name="Нормы" sheetId="6" r:id="rId6"/>
    <sheet name="Нормы валюта" sheetId="7" r:id="rId7"/>
    <sheet name="Перечень" sheetId="8" r:id="rId8"/>
  </sheets>
  <definedNames>
    <definedName name="_xlnm.Print_Area" localSheetId="5">'Нормы'!$C$3:$G$10</definedName>
    <definedName name="_xlnm.Print_Area" localSheetId="6">'Нормы валюта'!$C$3:$F$235</definedName>
    <definedName name="_xlnm.Print_Area" localSheetId="7">'Перечень'!$C$3:$C$83</definedName>
    <definedName name="_xlnm.Print_Area" localSheetId="0">'Расчет1'!$C$3:$AL$66</definedName>
    <definedName name="_xlnm.Print_Area" localSheetId="1">'Расчет2 '!$C$3:$AL$68</definedName>
    <definedName name="_xlnm.Print_Area" localSheetId="2">'Расчет3'!$C$3:$AL$76</definedName>
    <definedName name="_xlnm.Print_Area" localSheetId="3">'Расчет4'!$C$3:$AL$66</definedName>
    <definedName name="_xlnm.Print_Area" localSheetId="4">'Расчет5'!$C$3:$AL$65</definedName>
    <definedName name="Страны">'Нормы валюта'!$C$8:$C$233</definedName>
  </definedNames>
  <calcPr fullCalcOnLoad="1"/>
</workbook>
</file>

<file path=xl/comments1.xml><?xml version="1.0" encoding="utf-8"?>
<comments xmlns="http://schemas.openxmlformats.org/spreadsheetml/2006/main">
  <authors>
    <author>shimanovich</author>
    <author>SH</author>
  </authors>
  <commentList>
    <comment ref="AP17" authorId="0">
      <text>
        <r>
          <rPr>
            <b/>
            <sz val="8"/>
            <rFont val="Tahoma"/>
            <family val="0"/>
          </rPr>
          <t>выберите из раскрывающегося списка нужный вариант</t>
        </r>
      </text>
    </comment>
    <comment ref="AP23" authorId="0">
      <text>
        <r>
          <rPr>
            <b/>
            <sz val="8"/>
            <rFont val="Tahoma"/>
            <family val="0"/>
          </rPr>
          <t>выберите из раскрывающегося списка нужный вариант</t>
        </r>
      </text>
    </comment>
    <comment ref="AP29" authorId="0">
      <text>
        <r>
          <rPr>
            <b/>
            <sz val="8"/>
            <rFont val="Tahoma"/>
            <family val="0"/>
          </rPr>
          <t>выберите из раскрывающегося списка нужный вариант</t>
        </r>
      </text>
    </commen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AP35" authorId="0">
      <text>
        <r>
          <rPr>
            <b/>
            <sz val="8"/>
            <rFont val="Tahoma"/>
            <family val="0"/>
          </rPr>
          <t>выберите из раскрывающегося списка нужный вариант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3" authorId="1">
      <text>
        <r>
          <rPr>
            <sz val="8"/>
            <rFont val="Tahoma"/>
            <family val="2"/>
          </rPr>
          <t>Наниматель обязан выдать командированному работнику аванс и (или) обеспечить наличие денежных средств на счете, к которому выдана банковская платежная карточка, в белорусских рублях и (или) иностранной валюте и возместить следующие расходы:
  по проезду к месту командировки и обратно;
  по найму жилого помещения;
  за проживание вне места жительства (суточные);
  иные произведенные командированным работником с разрешения или ведома нанимателя расходы.
  Наниматель определяет размер иных произведенных командированным работником с его разрешения или ведома расходов.</t>
        </r>
      </text>
    </comment>
    <comment ref="E32" authorId="1">
      <text>
        <r>
          <rPr>
            <b/>
            <sz val="9"/>
            <rFont val="Tahoma"/>
            <family val="0"/>
          </rPr>
          <t>выберите из раскрывающегося списка нужный вариант</t>
        </r>
      </text>
    </comment>
    <comment ref="AQ11" authorId="1">
      <text>
        <r>
          <rPr>
            <b/>
            <sz val="9"/>
            <rFont val="Tahoma"/>
            <family val="0"/>
          </rPr>
          <t>выберите из раскрывающегося списка нужный вариант</t>
        </r>
      </text>
    </comment>
  </commentList>
</comments>
</file>

<file path=xl/comments2.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За время нахождения в командировке, включая время пребывания в пути, водителю, осуществляющему международные автомобильные перевозки, возмещение расходов по найму жилого помещения и суточных производится за каждые сутки в виде общей выплаты (далее - общая выплата) без представления подтверждающих документов в следующих размерах:
  за время нахождения в пределах Республики Беларусь - не более пятикратного размера, но не менее однократного размера суточных, установленного в приложении 1;
  за время нахождения за границей - до 150 евро включительно, но не менее 25 евро.
  Конкретный размер и порядок расчета общей выплаты определяются нанимателем.
  При командировании на один день общая выплата командированному водителю составляет 100 % определенного нанимателем ее размера.</t>
        </r>
      </text>
    </comment>
    <comment ref="E35" authorId="1">
      <text>
        <r>
          <rPr>
            <sz val="8"/>
            <rFont val="Tahoma"/>
            <family val="2"/>
          </rPr>
          <t>За время следования по территории иностранных государств, включая день выбытия из Республики Беларусь и день прибытия в Республику Беларусь, общая выплата производится командированному водителю в соответствии с абзацем 3 части первой п.37 Положения (в евро).
  В случае, если при выполнении транзитной перевозки день прибытия в Республику Беларусь совпадает с днем выбытия из Республики Беларусь, общая выплата командированному водителю производится в соответствии с абзацем 3 части первой п.37 Положения (в евро).
  За время следования по территории Республики Беларусь до дня выбытия из Республики Беларусь либо после дня прибытия в Республику Беларусь общая выплата командированному водителю производится в соответствии с абзацем 2 части первой п.37 Положения (в бел.руб.)</t>
        </r>
      </text>
    </comment>
    <comment ref="E36" authorId="1">
      <text>
        <r>
          <rPr>
            <b/>
            <sz val="9"/>
            <rFont val="Tahoma"/>
            <family val="0"/>
          </rPr>
          <t>выберите из раскрывающегося списка нужный вариант</t>
        </r>
      </text>
    </comment>
  </commentList>
</comments>
</file>

<file path=xl/comments3.xml><?xml version="1.0" encoding="utf-8"?>
<comments xmlns="http://schemas.openxmlformats.org/spreadsheetml/2006/main">
  <authors>
    <author>shimanovich</author>
    <author>SH</author>
  </authors>
  <commentList>
    <comment ref="C20" authorId="0">
      <text>
        <r>
          <rPr>
            <b/>
            <sz val="8"/>
            <rFont val="Tahoma"/>
            <family val="0"/>
          </rPr>
          <t>выберите нужный вариант из раскрывающегося списка</t>
        </r>
      </text>
    </comment>
    <comment ref="M27"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M28" authorId="0">
      <text>
        <r>
          <rPr>
            <b/>
            <sz val="8"/>
            <rFont val="Tahoma"/>
            <family val="0"/>
          </rPr>
          <t>В случае некорректно введенной даты, ячейка окрашивается в оранжевый цвет</t>
        </r>
      </text>
    </comment>
    <comment ref="M29" authorId="0">
      <text>
        <r>
          <rPr>
            <b/>
            <sz val="8"/>
            <rFont val="Tahoma"/>
            <family val="0"/>
          </rPr>
          <t>В случае некорректно введенной даты, ячейка окрашивается в оранжевый цвет</t>
        </r>
      </text>
    </comment>
  </commentList>
</comments>
</file>

<file path=xl/comments4.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List>
</comments>
</file>

<file path=xl/comments5.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 ref="AE30" authorId="1">
      <text>
        <r>
          <rPr>
            <sz val="8"/>
            <rFont val="Tahoma"/>
            <family val="2"/>
          </rPr>
          <t>Если нормы расходов по служебной командировке в иностранной валюте, установленные законодательством, отличаются от валюты страны командирования, аванс работнику может быть выдан в валюте страны командирования.
Если всплывающий список предлагает разные варианты, выберите необходимый и установите соответствующий ему кросс-курс</t>
        </r>
      </text>
    </comment>
  </commentList>
</comments>
</file>

<file path=xl/comments6.xml><?xml version="1.0" encoding="utf-8"?>
<comments xmlns="http://schemas.openxmlformats.org/spreadsheetml/2006/main">
  <authors>
    <author>bondar</author>
  </authors>
  <commentList>
    <comment ref="G6" authorId="0">
      <text>
        <r>
          <rPr>
            <b/>
            <sz val="8"/>
            <rFont val="Tahoma"/>
            <family val="2"/>
          </rPr>
          <t>Постановление Совета Министров Республики Беларусь от 19.03.2019 № 176</t>
        </r>
      </text>
    </comment>
  </commentList>
</comments>
</file>

<file path=xl/comments7.xml><?xml version="1.0" encoding="utf-8"?>
<comments xmlns="http://schemas.openxmlformats.org/spreadsheetml/2006/main">
  <authors>
    <author>Пучкова Наталья</author>
  </authors>
  <commentList>
    <comment ref="C3" authorId="0">
      <text>
        <r>
          <rPr>
            <sz val="11"/>
            <rFont val="Times New Roman"/>
            <family val="1"/>
          </rPr>
          <t>Приложение 2 к Положению о порядке и размерах возмещения расходов, гарантиях и компенсациях 
при служебных командировках, утвержденного постановлением Совета Министров Республики Беларусь от 19.03.2019 № 176</t>
        </r>
      </text>
    </comment>
  </commentList>
</comments>
</file>

<file path=xl/sharedStrings.xml><?xml version="1.0" encoding="utf-8"?>
<sst xmlns="http://schemas.openxmlformats.org/spreadsheetml/2006/main" count="1042" uniqueCount="422">
  <si>
    <t>(подпись)</t>
  </si>
  <si>
    <t>(инициалы, фамилия)</t>
  </si>
  <si>
    <t>(наименование организации)</t>
  </si>
  <si>
    <t>РАСЧЕТ</t>
  </si>
  <si>
    <t>Согласно приказу №</t>
  </si>
  <si>
    <t>от</t>
  </si>
  <si>
    <t>возмещение расходов, составила:</t>
  </si>
  <si>
    <t xml:space="preserve">сумма аванса, подлежащая выдаче командированному работнику на </t>
  </si>
  <si>
    <t xml:space="preserve">(должность, фамилия, имя, отчество командируемого работника) </t>
  </si>
  <si>
    <t xml:space="preserve">(наименование города, в который командирован работник) </t>
  </si>
  <si>
    <t>№ п/п</t>
  </si>
  <si>
    <t>Наименование командировочных расходов</t>
  </si>
  <si>
    <t>Сумма расходов, рублей</t>
  </si>
  <si>
    <t>ИТОГО</t>
  </si>
  <si>
    <t>Руководитель юридического лица</t>
  </si>
  <si>
    <t>Лицо, ответственное</t>
  </si>
  <si>
    <t>за составление расчета</t>
  </si>
  <si>
    <t>(должность)</t>
  </si>
  <si>
    <t>(дата составления расчета)</t>
  </si>
  <si>
    <t>По проезду к месту служебной командировки и обратно</t>
  </si>
  <si>
    <t>По найму жилого помещения</t>
  </si>
  <si>
    <t>По проживанию вне места жительства (суточные)</t>
  </si>
  <si>
    <t>Суточные</t>
  </si>
  <si>
    <t>Наименование валюты</t>
  </si>
  <si>
    <t>Австралия</t>
  </si>
  <si>
    <t>австралийские доллары</t>
  </si>
  <si>
    <t>Австрия</t>
  </si>
  <si>
    <t>евро</t>
  </si>
  <si>
    <t>Азербайджан</t>
  </si>
  <si>
    <t>доллары США</t>
  </si>
  <si>
    <t>Албания</t>
  </si>
  <si>
    <t>Алжир</t>
  </si>
  <si>
    <t>Ангола</t>
  </si>
  <si>
    <t>Андорра</t>
  </si>
  <si>
    <t>швейцарские франки</t>
  </si>
  <si>
    <t>Аргентина</t>
  </si>
  <si>
    <t>Армения</t>
  </si>
  <si>
    <t>Афганистан</t>
  </si>
  <si>
    <t>Багамы</t>
  </si>
  <si>
    <t>Бангладеш</t>
  </si>
  <si>
    <t>Барбадос</t>
  </si>
  <si>
    <t>Бахрейн</t>
  </si>
  <si>
    <t>Белиз</t>
  </si>
  <si>
    <t>Бельгия</t>
  </si>
  <si>
    <t>Бенин</t>
  </si>
  <si>
    <t>Болгария</t>
  </si>
  <si>
    <t>Боливия</t>
  </si>
  <si>
    <t>Ботсвана</t>
  </si>
  <si>
    <t>Бразилия</t>
  </si>
  <si>
    <t>Бруней</t>
  </si>
  <si>
    <t>Буркина-Фасо</t>
  </si>
  <si>
    <t>Бурунди</t>
  </si>
  <si>
    <t>Вануату</t>
  </si>
  <si>
    <t>Великобритания</t>
  </si>
  <si>
    <t>фунты стерлингов</t>
  </si>
  <si>
    <t>Венгрия</t>
  </si>
  <si>
    <t>Венесуэла</t>
  </si>
  <si>
    <t>Вьетнам</t>
  </si>
  <si>
    <t>Габон</t>
  </si>
  <si>
    <t>Гаити</t>
  </si>
  <si>
    <t>Гайана</t>
  </si>
  <si>
    <t>Гамбия</t>
  </si>
  <si>
    <t>Гана</t>
  </si>
  <si>
    <t>Гватемала</t>
  </si>
  <si>
    <t>Гвинея</t>
  </si>
  <si>
    <t>Гвинея-Бисау</t>
  </si>
  <si>
    <t>Германия</t>
  </si>
  <si>
    <t>Гибралтар</t>
  </si>
  <si>
    <t>Гондурас</t>
  </si>
  <si>
    <t>Гонконг</t>
  </si>
  <si>
    <t>Гренада</t>
  </si>
  <si>
    <t>Греция</t>
  </si>
  <si>
    <t>Грузия</t>
  </si>
  <si>
    <t>Дания</t>
  </si>
  <si>
    <t>Джибути</t>
  </si>
  <si>
    <t>Доминиканская Республика</t>
  </si>
  <si>
    <t>Египет</t>
  </si>
  <si>
    <t>Замбия</t>
  </si>
  <si>
    <t>Зимбабве</t>
  </si>
  <si>
    <t>Израиль</t>
  </si>
  <si>
    <t>Индия</t>
  </si>
  <si>
    <t>Индонезия</t>
  </si>
  <si>
    <t>Иордания</t>
  </si>
  <si>
    <t>Ирак</t>
  </si>
  <si>
    <t>Ирландия</t>
  </si>
  <si>
    <t>Исландия</t>
  </si>
  <si>
    <t>Испания</t>
  </si>
  <si>
    <t>Италия</t>
  </si>
  <si>
    <t>Йемен</t>
  </si>
  <si>
    <t>Кабо-Верде</t>
  </si>
  <si>
    <t>Казахстан</t>
  </si>
  <si>
    <t>Камбоджа</t>
  </si>
  <si>
    <t>Камерун</t>
  </si>
  <si>
    <t>Канада</t>
  </si>
  <si>
    <t>Катар</t>
  </si>
  <si>
    <t>Кения</t>
  </si>
  <si>
    <t>Кипр</t>
  </si>
  <si>
    <t>Китай</t>
  </si>
  <si>
    <t>Республика Корея</t>
  </si>
  <si>
    <t>Колумбия</t>
  </si>
  <si>
    <t>Коморы</t>
  </si>
  <si>
    <t>Конго</t>
  </si>
  <si>
    <t>Коста-Рика</t>
  </si>
  <si>
    <t>Куба</t>
  </si>
  <si>
    <t>Кувейт</t>
  </si>
  <si>
    <t>Кыргызстан</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</si>
  <si>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</si>
  <si>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</si>
  <si>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</si>
  <si>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</si>
  <si>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</si>
  <si>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</si>
  <si>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</si>
  <si>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</si>
  <si>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</si>
  <si>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</si>
  <si>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</si>
  <si>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</si>
  <si>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Макао</t>
  </si>
  <si>
    <t>Малави</t>
  </si>
  <si>
    <t>Малайзия</t>
  </si>
  <si>
    <t>Мали</t>
  </si>
  <si>
    <t>Мальдивы</t>
  </si>
  <si>
    <t>Мальта</t>
  </si>
  <si>
    <t>Марокко</t>
  </si>
  <si>
    <t>Мексика</t>
  </si>
  <si>
    <t>Мозамбик</t>
  </si>
  <si>
    <t>Молдова</t>
  </si>
  <si>
    <t>Монако</t>
  </si>
  <si>
    <t>Монголия</t>
  </si>
  <si>
    <t>Мьянма</t>
  </si>
  <si>
    <t>Намибия</t>
  </si>
  <si>
    <t>Непал</t>
  </si>
  <si>
    <t>Нигер</t>
  </si>
  <si>
    <t>Нигерия</t>
  </si>
  <si>
    <t>Нидерланды</t>
  </si>
  <si>
    <t>Никарагуа</t>
  </si>
  <si>
    <t>Новая Зеландия</t>
  </si>
  <si>
    <t>Норвегия</t>
  </si>
  <si>
    <t>Оман</t>
  </si>
  <si>
    <t>Пакистан</t>
  </si>
  <si>
    <t>Палау</t>
  </si>
  <si>
    <t>Панама</t>
  </si>
  <si>
    <t>Парагвай</t>
  </si>
  <si>
    <t>Перу</t>
  </si>
  <si>
    <t>Польша</t>
  </si>
  <si>
    <t>Португалия</t>
  </si>
  <si>
    <t>Пуэрто-Рико</t>
  </si>
  <si>
    <t>Российская Федерация</t>
  </si>
  <si>
    <t>Руанда</t>
  </si>
  <si>
    <t>Румыния</t>
  </si>
  <si>
    <t>Самоа</t>
  </si>
  <si>
    <t>Сан-Марино</t>
  </si>
  <si>
    <t>Саудовская Аравия</t>
  </si>
  <si>
    <t>Свазиленд</t>
  </si>
  <si>
    <t>Сенегал</t>
  </si>
  <si>
    <t>Сент-Люсия</t>
  </si>
  <si>
    <t>Сербия</t>
  </si>
  <si>
    <t>Сингапур</t>
  </si>
  <si>
    <t>Сирия</t>
  </si>
  <si>
    <t>Словакия</t>
  </si>
  <si>
    <t>Словения</t>
  </si>
  <si>
    <t>Сомали</t>
  </si>
  <si>
    <t>Судан</t>
  </si>
  <si>
    <t>Суринам</t>
  </si>
  <si>
    <t>Сьерра-Леоне</t>
  </si>
  <si>
    <t>Таджикистан</t>
  </si>
  <si>
    <t>Тайвань</t>
  </si>
  <si>
    <t>Танзания</t>
  </si>
  <si>
    <t>Того</t>
  </si>
  <si>
    <t>Тонга</t>
  </si>
  <si>
    <t>Тунис</t>
  </si>
  <si>
    <t>Туркменистан</t>
  </si>
  <si>
    <t>Турция</t>
  </si>
  <si>
    <t>Уганда</t>
  </si>
  <si>
    <t>Узбекистан</t>
  </si>
  <si>
    <t>Украина</t>
  </si>
  <si>
    <t>Уругвай</t>
  </si>
  <si>
    <t>Фиджи</t>
  </si>
  <si>
    <t>Филиппины</t>
  </si>
  <si>
    <t>Финляндия</t>
  </si>
  <si>
    <t>Франция</t>
  </si>
  <si>
    <t>Хорватия</t>
  </si>
  <si>
    <t>Чад</t>
  </si>
  <si>
    <t>Черногория</t>
  </si>
  <si>
    <t>Чехия</t>
  </si>
  <si>
    <t>Чили</t>
  </si>
  <si>
    <t>Швейцария</t>
  </si>
  <si>
    <t>Швеция</t>
  </si>
  <si>
    <t>Шри-Ланка</t>
  </si>
  <si>
    <t>Эквадор</t>
  </si>
  <si>
    <t>Экваториальная Гвинея</t>
  </si>
  <si>
    <t>Эритрея</t>
  </si>
  <si>
    <t>Эстония</t>
  </si>
  <si>
    <t>Эфиопия</t>
  </si>
  <si>
    <t>Ямайка</t>
  </si>
  <si>
    <t>Япония</t>
  </si>
  <si>
    <t>японские иены</t>
  </si>
  <si>
    <t>Армения: Ереван</t>
  </si>
  <si>
    <t>Боливия: Ла-Пас</t>
  </si>
  <si>
    <t>Бразилия: Бразилиа, Сан-Паулу, Рио-де-Жанейро</t>
  </si>
  <si>
    <t>Великобритания: Лондон</t>
  </si>
  <si>
    <t>Венесуэла: Каракас</t>
  </si>
  <si>
    <t>Грузия: Тбилиси</t>
  </si>
  <si>
    <t>Испания: Мадрид</t>
  </si>
  <si>
    <t>Кыргызстан: Бишкек, Ош</t>
  </si>
  <si>
    <t>Литва: Вильнюс</t>
  </si>
  <si>
    <t>Литва: Каунас, Клайпеда</t>
  </si>
  <si>
    <t>Молдова: Кишинев</t>
  </si>
  <si>
    <t>Российская Федерация: Москва, Санкт-Петербург</t>
  </si>
  <si>
    <t>Сербия: Белград</t>
  </si>
  <si>
    <t>Таджикистан: Душанбе</t>
  </si>
  <si>
    <t>Узбекистан: Ташкент</t>
  </si>
  <si>
    <t>Украина: Киев</t>
  </si>
  <si>
    <t>Уругвай: Монтевидео</t>
  </si>
  <si>
    <t>Черногория: Подгорица</t>
  </si>
  <si>
    <t>(наименование государства (города), в которое направляется командированный работник)</t>
  </si>
  <si>
    <t>российский рубль</t>
  </si>
  <si>
    <t>болгарcкий лев</t>
  </si>
  <si>
    <t>исландская крона</t>
  </si>
  <si>
    <t>тенге</t>
  </si>
  <si>
    <t>канадский доллар</t>
  </si>
  <si>
    <t>китайский юань</t>
  </si>
  <si>
    <t>кувейтский динар</t>
  </si>
  <si>
    <t>сом</t>
  </si>
  <si>
    <t>молдавский лей</t>
  </si>
  <si>
    <t>норвежская крона</t>
  </si>
  <si>
    <t>злотый</t>
  </si>
  <si>
    <t>сингапурский доллар</t>
  </si>
  <si>
    <t>турецкая лира</t>
  </si>
  <si>
    <t>гривна</t>
  </si>
  <si>
    <t>чешская крона</t>
  </si>
  <si>
    <t>шведская крона</t>
  </si>
  <si>
    <t>Смирнов Виктор Захарович</t>
  </si>
  <si>
    <t>Могилев</t>
  </si>
  <si>
    <t>рублей.</t>
  </si>
  <si>
    <t>Голубой цвет обозначает, что заполнение данных ячеек происходит автоматически</t>
  </si>
  <si>
    <t>Бельгия: Брюссель</t>
  </si>
  <si>
    <t>Демократическая Республика Конго</t>
  </si>
  <si>
    <t>Турция: Анкара</t>
  </si>
  <si>
    <t>Турция: Стамбул</t>
  </si>
  <si>
    <t>Южный Судан</t>
  </si>
  <si>
    <t/>
  </si>
  <si>
    <t>Период служебной командировки:</t>
  </si>
  <si>
    <t xml:space="preserve"> - дата выбытия</t>
  </si>
  <si>
    <t xml:space="preserve"> - дата прибытия к месту служебной командировки</t>
  </si>
  <si>
    <t xml:space="preserve"> - дата выбытия из места служебной командировки</t>
  </si>
  <si>
    <t xml:space="preserve"> - дата прибытия</t>
  </si>
  <si>
    <t>Да</t>
  </si>
  <si>
    <t>Нет</t>
  </si>
  <si>
    <t>Командированный работник направляется на работу на территорию радиоактивного загрязнения в зону эвакуации (отчуждения):</t>
  </si>
  <si>
    <t>РАЗМЕРЫ
возмещения расходов при командировках в пределах Республики Беларусь</t>
  </si>
  <si>
    <t>Дата ввода 
в действие</t>
  </si>
  <si>
    <t>Расходы по найму жилого помещения</t>
  </si>
  <si>
    <t>в областных центрах 
и г. Минске</t>
  </si>
  <si>
    <t>в районных 
центрах</t>
  </si>
  <si>
    <t>в остальных населенных пунктах</t>
  </si>
  <si>
    <t>Служебная командировка является однодневной или командировкой в другую местность, находящуюся на незначительном расстоянии от места постоянной работы, из которых работник ежедневно возвращается к месту жительства:</t>
  </si>
  <si>
    <t>Жилое помещение оплачено или фактически предоставлено принимающей или направляющей стороной:</t>
  </si>
  <si>
    <t>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t>
  </si>
  <si>
    <t>областной центр, г.Минск</t>
  </si>
  <si>
    <t>районный центр</t>
  </si>
  <si>
    <t>остальные населенные пункты</t>
  </si>
  <si>
    <t>Населенный пункт, в который направляется командированный работник:</t>
  </si>
  <si>
    <t>суммы командировочных и других расходов, причитающейся командированному работнику
 (в пределах Республики Беларусь)</t>
  </si>
  <si>
    <t>суммы командировочных и других расходов, причитающейся водителю, 
осуществляющему международные автомобильные перевозки (в белорусских рублях)</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</si>
  <si>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в пределах Республики Беларусь (бел.руб.):</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</si>
  <si>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за границей (евро):</t>
  </si>
  <si>
    <t>бел. руб.</t>
  </si>
  <si>
    <t xml:space="preserve">Республика Беларусь - Российская Федерация - Республика Беларусь </t>
  </si>
  <si>
    <t xml:space="preserve"> - Евро</t>
  </si>
  <si>
    <t>(курс НБ РБ)</t>
  </si>
  <si>
    <t xml:space="preserve"> - дата выбытия из Республики Беларусь:</t>
  </si>
  <si>
    <t xml:space="preserve"> - дата прибытия в Республику Беларусь:</t>
  </si>
  <si>
    <t>Расходы по найму жилого помещения и суточные по РБ</t>
  </si>
  <si>
    <t>Расходы по найму жилого помещения и суточные за пределами РБ</t>
  </si>
  <si>
    <t>Приобретение горюче-смазочных материалов</t>
  </si>
  <si>
    <t>Аренда автомобиля</t>
  </si>
  <si>
    <t>Оплата стоянки</t>
  </si>
  <si>
    <t>Проезд по платным дорогам (туннелям, мостам)</t>
  </si>
  <si>
    <t>Страхование автотранспорта</t>
  </si>
  <si>
    <t>Страхование гражданской ответственности перевозчика</t>
  </si>
  <si>
    <t>Вынужденный мелкий ремонт</t>
  </si>
  <si>
    <t>Мойка транспортного средства</t>
  </si>
  <si>
    <t>(номер расчетного счета)</t>
  </si>
  <si>
    <t>РАЗМЕРЫ</t>
  </si>
  <si>
    <t>возмещения расходов при командировках за границу</t>
  </si>
  <si>
    <t>Место командировки</t>
  </si>
  <si>
    <t>Размеры возмещения</t>
  </si>
  <si>
    <t>суточных</t>
  </si>
  <si>
    <t>расходов по найму жилого помещения (в сутки)</t>
  </si>
  <si>
    <t>Антигуа и Барбуда</t>
  </si>
  <si>
    <t>Бангладеш: Дакка</t>
  </si>
  <si>
    <t>Бермуды</t>
  </si>
  <si>
    <t>Босния и Герцеговина</t>
  </si>
  <si>
    <t>Босния и Герцеговина: Сараево</t>
  </si>
  <si>
    <t>Заморские территории Франции (Гваделупа, Кергелен, Мартиника, Новая Каледония, Таити и другие)</t>
  </si>
  <si>
    <t>Индия: Бангалор, Мумбай, Нью-Дели, Калькутта, Ченай, Хайдерабад</t>
  </si>
  <si>
    <t>Иран</t>
  </si>
  <si>
    <t>Италия: Рим, Милан</t>
  </si>
  <si>
    <t>Острова Кайман</t>
  </si>
  <si>
    <t>Канада: Оттава, Торонто</t>
  </si>
  <si>
    <t>Канада: Ванкувер</t>
  </si>
  <si>
    <t>Корейская Народно-Демократическая Республика</t>
  </si>
  <si>
    <t>Кот-д’Ивуар</t>
  </si>
  <si>
    <t>Латвия: Рига, Вентспилс, Юрмала</t>
  </si>
  <si>
    <t>Нидерланды: Амстердам</t>
  </si>
  <si>
    <t>Объединенные Арабские Эмираты</t>
  </si>
  <si>
    <t>Папуа - Новая Гвинея</t>
  </si>
  <si>
    <t>Португалия: Лиссабон</t>
  </si>
  <si>
    <t>Эль-Сальвадор</t>
  </si>
  <si>
    <t>Сан-Томе и Принсипи</t>
  </si>
  <si>
    <t>Сейшелы</t>
  </si>
  <si>
    <t>Соединенные Штаты Америки</t>
  </si>
  <si>
    <t>Соединенные Штаты Америки: Майами, Хьюстон, Атланта</t>
  </si>
  <si>
    <t>Соединенные Штаты Америки: Сан-Франциско, Лос-Анджелес, Бостон, Филадельфия, Чикаго, Сиэтл</t>
  </si>
  <si>
    <t>Соединенные Штаты Америки: Вашингтон, Нью-Йорк</t>
  </si>
  <si>
    <t>Таиланд</t>
  </si>
  <si>
    <t>Тринидад и Тобаго</t>
  </si>
  <si>
    <t>Франция: Париж</t>
  </si>
  <si>
    <t>Хорватия: Загреб</t>
  </si>
  <si>
    <t>Центральноафриканская Республика</t>
  </si>
  <si>
    <t>Эстония: Таллин</t>
  </si>
  <si>
    <t>Южно-Африканская Республика</t>
  </si>
  <si>
    <t>10 750</t>
  </si>
  <si>
    <t>22 000</t>
  </si>
  <si>
    <t>суммы командировочных и других расходов, причитающейся водителю, 
осуществляющему международные автомобильные перевозки (в белорусских рублях и иностранной валюте)</t>
  </si>
  <si>
    <t xml:space="preserve">бел. руб. и </t>
  </si>
  <si>
    <t>австралийский доллар</t>
  </si>
  <si>
    <t>фунт стерлингов</t>
  </si>
  <si>
    <t>доллар США</t>
  </si>
  <si>
    <t>иранский риал</t>
  </si>
  <si>
    <t>швейцарский франк</t>
  </si>
  <si>
    <t>новозеландский доллар</t>
  </si>
  <si>
    <t>йена</t>
  </si>
  <si>
    <t>Наниматель выплачивает аванс на возмещение расходов по найму жилого помещения и суточных за время нахождения за границей в валюте:</t>
  </si>
  <si>
    <t>да</t>
  </si>
  <si>
    <t>нет</t>
  </si>
  <si>
    <t>Сумма, бел.руб.</t>
  </si>
  <si>
    <t>Итого, бел.руб.:</t>
  </si>
  <si>
    <t>суммы командировочных и других расходов, причитающейся командированному работнику 
(за пределы Республики Беларусь при условии выплаты аванса в белорусских рублях)</t>
  </si>
  <si>
    <t>Принимающая или направляющая сторона оплачивает или фактически предоставляет жилое помещение:</t>
  </si>
  <si>
    <t>Стоимость жилого помещения, предоставленного по условиям проведения международных мероприятий их участникам:</t>
  </si>
  <si>
    <t>Командируемый работник занимает государственную должность, указанную в:</t>
  </si>
  <si>
    <t>перечне высших государственных должностей Республики Беларусь</t>
  </si>
  <si>
    <t>пунктах 1 и 2 приложения 3 Инструкции от 19.03.2019 № 176</t>
  </si>
  <si>
    <t>пункте 3 приложения 3 Инструкции от 19.03.2019 № 176</t>
  </si>
  <si>
    <t xml:space="preserve">По найму жилого помещения </t>
  </si>
  <si>
    <t xml:space="preserve">По проживанию вне места жительства (суточные) </t>
  </si>
  <si>
    <t>Приложение</t>
  </si>
  <si>
    <t xml:space="preserve">к постановлению </t>
  </si>
  <si>
    <t xml:space="preserve">Министерства транспорта </t>
  </si>
  <si>
    <t xml:space="preserve">и коммуникаций </t>
  </si>
  <si>
    <t xml:space="preserve">Республики Беларусь </t>
  </si>
  <si>
    <t xml:space="preserve">23.07.2007 № 44 </t>
  </si>
  <si>
    <t xml:space="preserve">(в редакции постановления </t>
  </si>
  <si>
    <t>26.01.2018 № 4)</t>
  </si>
  <si>
    <t>ПЕРЕЧЕНЬ</t>
  </si>
  <si>
    <t>затрат в иностранной валюте, относящихся на расходы по транспортировке, страхованию и экспедированию грузов и пассажиров, а также на уплату налогов и сборов в иностранной валюте, связанных с транспортировкой грузов и пассажиров</t>
  </si>
  <si>
    <t>1. Автомобильные перевозки:</t>
  </si>
  <si>
    <t>командировочные расходы водителей;</t>
  </si>
  <si>
    <t>оплата за пределами Республики Беларусь вынужденного ремонта транспортного средства, включая стоимость материалов и запасных частей, мойки транспортного средства, чистки, дезинфекции, санитарной обработки;</t>
  </si>
  <si>
    <t>приобретение приборов учета и оплаты дорожных сборов за пределами Республики Беларусь, оплата услуг по ремонту и замене приборов;</t>
  </si>
  <si>
    <t>уплата сборов и налогов при проезде по территориям иностранных государств (экологические и иные сборы и налоги);</t>
  </si>
  <si>
    <t>расходы по фитосанитарному, ветеринарному, санитарно-эпидемиологическому и прочим видам контроля за пределами Республики Беларусь;</t>
  </si>
  <si>
    <t>оплата таможенных сборов и пошлин, услуг по приграничной обработке транспортных средств на объектах приграничного сервиса (терминалах);</t>
  </si>
  <si>
    <t>приобретение книжек МДП;</t>
  </si>
  <si>
    <t>все виды страхования, если законодательством оплата страховых взносов предусмотрена в иностранной валюте;</t>
  </si>
  <si>
    <t>оформление разрешений на проезд по территории иностранных государств при приобретении на территории иностранного государства;</t>
  </si>
  <si>
    <t>оплата расходов, связанных с транспортировкой автомобильных транспортных средств на паромах и железнодорожных платформах при осуществлении смешанных (комбинированных) перевозок за пределами Республики Беларусь;</t>
  </si>
  <si>
    <t>оплата стоянок в пути следования по территориям иностранных государств;</t>
  </si>
  <si>
    <t>оплата услуг пассажирских терминалов на территории иностранных государств;</t>
  </si>
  <si>
    <t>приобретение топлива, других горюче-смазочных материалов и иных технических жидкостей (средств) за пределами Республики Беларусь;</t>
  </si>
  <si>
    <t>оплата за проезд по платным дорогам (туннелям, мостам);</t>
  </si>
  <si>
    <t>оплата услуг эвакуации и буксировки транспортных средств, грузов в случае аварий и технических неисправностей транспортных средств за пределами Республики Беларусь;</t>
  </si>
  <si>
    <t>конвоирование грузов, сопровождение грузов военизированной охраной;</t>
  </si>
  <si>
    <t>оплата услуг электросвязи, в том числе доступа к глобальной компьютерной сети Интернет, и почтовой связи, услуг по ксерокопированию, сканированию документов.</t>
  </si>
  <si>
    <t>2. Воздушные перевозки:</t>
  </si>
  <si>
    <t>обслуживание воздушных судов, пассажиров и грузов, экипажа и инженерно-технического состава в иностранных аэропортах;</t>
  </si>
  <si>
    <t>аэронавигационное обслуживание по маршруту следования и в районе иностранных аэропортов;</t>
  </si>
  <si>
    <t>заправка воздушных судов и обработка специальными средствами защиты в иностранных аэропортах;</t>
  </si>
  <si>
    <t>получение разрешений на пересечение воздушного пространства иностранных государств по маршруту полета;</t>
  </si>
  <si>
    <t>обеспечение бортовым питанием;</t>
  </si>
  <si>
    <t>содержание представительств авиакомпании за пределами Республики Беларусь;</t>
  </si>
  <si>
    <t>командировочные расходы экипажа и инженерно-технического состава, выполняющего авиарейс за пределы Республики Беларусь;</t>
  </si>
  <si>
    <t>оплата за пределами Республики Беларусь ремонта, технического обслуживания авиационной техники, приобретения запасных частей и агрегатов;</t>
  </si>
  <si>
    <t>приобретение летно-технической документации, единых бланков авиабилетов, одноразовой посуды и ланч-боксов;</t>
  </si>
  <si>
    <t>ежегодный облет воздушных трасс и сертификация аэродромов;</t>
  </si>
  <si>
    <t>оплата за использование автоматизированных систем бронирования.</t>
  </si>
  <si>
    <t>3. Перевозки морским и внутренним водным транспортом:</t>
  </si>
  <si>
    <t>аренда, содержание, техническое обслуживание и ремонт судов, осуществляемые за пределами Республики Беларусь;</t>
  </si>
  <si>
    <t>буксировка судов за пределами Республики Беларусь;</t>
  </si>
  <si>
    <t>портовые сборы и платежи, взимаемые на территории иностранных портов;</t>
  </si>
  <si>
    <t>оплата за топливо, горюче-смазочные материалы и специальные жидкости для судна в портах иностранных государств;</t>
  </si>
  <si>
    <t>командировочные расходы экипажа;</t>
  </si>
  <si>
    <t>оплата коллективного питания экипажа;</t>
  </si>
  <si>
    <t>членство в международных ассоциациях взаимного страхования ответственности;</t>
  </si>
  <si>
    <t>оплата морских посреднических услуг за пределами Республики Беларусь;</t>
  </si>
  <si>
    <t>оплата диспача, демереджа.</t>
  </si>
  <si>
    <t>4. Экспедирование грузов:</t>
  </si>
  <si>
    <t>оплата транспортных услуг, включая оплату дополнительного пробега, простоев перевозчика, в соответствии с условиями договора перевозки;</t>
  </si>
  <si>
    <t>командировочные расходы экспедиторов;</t>
  </si>
  <si>
    <t>выполнение таможенных и иных процедур, вывоз, ввоз и транзитное перемещение грузов через таможенные границы в соответствии с таможенным законодательством;</t>
  </si>
  <si>
    <t>уплата пошлин, сборов и других расходов, возлагаемых на клиента;</t>
  </si>
  <si>
    <t>виды страхования, если законодательством оплата страховых взносов предусмотрена в иностранной валюте.</t>
  </si>
  <si>
    <t>5. Расходы при экспедировании грузов, осуществляемые за пределами Республики Беларусь:</t>
  </si>
  <si>
    <t>проверка количества и состояния груза (взвешивание транспортного средства (груза);</t>
  </si>
  <si>
    <t>подача транспортных средств под погрузку, погрузочно-разгрузочные работы;</t>
  </si>
  <si>
    <t>хранение груза;</t>
  </si>
  <si>
    <t>упаковка (разупаковка), маркировка, пакетирование и сортировка;</t>
  </si>
  <si>
    <t>получение груза в пункте назначения, прием грузов со склада (терминала) клиента, от перевозчика, доставка и сдача их на терминал, перевозчику для доставки по назначению;</t>
  </si>
  <si>
    <t>закрепление, укрытие и увязка грузов и предоставление необходимых для этих целей приспособлений;</t>
  </si>
  <si>
    <t>стивидорское и сюрвейерское обслуживание;</t>
  </si>
  <si>
    <t>перевалка грузов на склад, на складе;</t>
  </si>
  <si>
    <t>агентирование судов;</t>
  </si>
  <si>
    <t>перевалка грузов на судно и (или) другое транспортное средство;</t>
  </si>
  <si>
    <t>аренда транспортных средств у нерезидента, в том числе полуприцепов, шасси, контейнеров, цистерн, их содержание и техническое обслуживание.</t>
  </si>
  <si>
    <t>Форма действует с 14.02.2018 года</t>
  </si>
  <si>
    <t>суммы командировочных и других расходов, причитающейся командированному работнику 
(за пределы Республики Беларусь при условии выплаты аванса в иностранной валюте)</t>
  </si>
  <si>
    <t xml:space="preserve">Сумма </t>
  </si>
  <si>
    <t>Нур-Султан, Алматы</t>
  </si>
  <si>
    <t>Северная Македония</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</si>
</sst>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s>
  <fonts count="56">
    <font>
      <sz val="10"/>
      <name val="Arial Cyr"/>
      <family val="0"/>
    </font>
    <font>
      <sz val="8"/>
      <name val="Tahoma"/>
      <family val="2"/>
    </font>
    <font>
      <sz val="6"/>
      <name val="Tahoma"/>
      <family val="2"/>
    </font>
    <font>
      <u val="single"/>
      <sz val="10"/>
      <color indexed="12"/>
      <name val="Arial Cyr"/>
      <family val="0"/>
    </font>
    <font>
      <u val="single"/>
      <sz val="10"/>
      <color indexed="36"/>
      <name val="Arial Cyr"/>
      <family val="0"/>
    </font>
    <font>
      <sz val="8"/>
      <name val="Arial Cyr"/>
      <family val="0"/>
    </font>
    <font>
      <b/>
      <sz val="8"/>
      <name val="Tahoma"/>
      <family val="2"/>
    </font>
    <font>
      <sz val="7"/>
      <name val="Tahoma"/>
      <family val="2"/>
    </font>
    <font>
      <sz val="12"/>
      <name val="Times New Roman"/>
      <family val="1"/>
    </font>
    <font>
      <b/>
      <sz val="9"/>
      <name val="Tahoma"/>
      <family val="2"/>
    </font>
    <font>
      <sz val="8"/>
      <color indexed="8"/>
      <name val="Tahoma"/>
      <family val="2"/>
    </font>
    <font>
      <sz val="8"/>
      <color indexed="43"/>
      <name val="Tahoma"/>
      <family val="2"/>
    </font>
    <font>
      <sz val="8"/>
      <color indexed="10"/>
      <name val="Tahoma"/>
      <family val="2"/>
    </font>
    <font>
      <sz val="6"/>
      <color indexed="10"/>
      <name val="Tahoma"/>
      <family val="2"/>
    </font>
    <font>
      <b/>
      <sz val="12"/>
      <color indexed="12"/>
      <name val="Tahoma"/>
      <family val="2"/>
    </font>
    <font>
      <sz val="6"/>
      <color indexed="43"/>
      <name val="Tahoma"/>
      <family val="2"/>
    </font>
    <font>
      <sz val="11"/>
      <name val="Times New Roman"/>
      <family val="1"/>
    </font>
    <font>
      <b/>
      <sz val="8"/>
      <color indexed="56"/>
      <name val="Tahoma"/>
      <family val="2"/>
    </font>
    <font>
      <b/>
      <sz val="8"/>
      <color indexed="8"/>
      <name val="Tahoma"/>
      <family val="2"/>
    </font>
    <font>
      <sz val="12"/>
      <color indexed="43"/>
      <name val="Times New Roman"/>
      <family val="1"/>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69">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justify" vertical="center"/>
      <protection hidden="1"/>
    </xf>
    <xf numFmtId="49" fontId="1" fillId="33" borderId="0" xfId="0" applyNumberFormat="1" applyFont="1" applyFill="1" applyBorder="1" applyAlignment="1" applyProtection="1">
      <alignment horizontal="justify" vertical="center"/>
      <protection hidden="1"/>
    </xf>
    <xf numFmtId="4" fontId="1" fillId="33" borderId="0" xfId="0" applyNumberFormat="1" applyFont="1" applyFill="1" applyBorder="1" applyAlignment="1" applyProtection="1">
      <alignment horizontal="justify" vertical="center"/>
      <protection hidden="1"/>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vertical="center"/>
      <protection hidden="1"/>
    </xf>
    <xf numFmtId="0"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left" vertical="center"/>
      <protection hidden="1"/>
    </xf>
    <xf numFmtId="0" fontId="8" fillId="0" borderId="0" xfId="0" applyFont="1" applyAlignment="1">
      <alignment/>
    </xf>
    <xf numFmtId="0" fontId="1" fillId="33" borderId="0" xfId="0" applyNumberFormat="1" applyFont="1" applyFill="1" applyBorder="1" applyAlignment="1" applyProtection="1">
      <alignment horizontal="left" vertical="center" indent="1"/>
      <protection hidden="1"/>
    </xf>
    <xf numFmtId="0" fontId="2" fillId="34"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7" fillId="33" borderId="0" xfId="0" applyNumberFormat="1" applyFont="1" applyFill="1" applyBorder="1" applyAlignment="1" applyProtection="1">
      <alignment horizontal="center" vertical="top"/>
      <protection hidden="1"/>
    </xf>
    <xf numFmtId="14" fontId="1" fillId="33" borderId="0" xfId="0" applyNumberFormat="1" applyFont="1" applyFill="1" applyBorder="1" applyAlignment="1" applyProtection="1">
      <alignment horizontal="center" vertical="center"/>
      <protection hidden="1"/>
    </xf>
    <xf numFmtId="0" fontId="8" fillId="33" borderId="0" xfId="0" applyFont="1" applyFill="1" applyAlignment="1">
      <alignment/>
    </xf>
    <xf numFmtId="0" fontId="12" fillId="32" borderId="0" xfId="0" applyFont="1" applyFill="1" applyAlignment="1" applyProtection="1">
      <alignment vertical="center"/>
      <protection/>
    </xf>
    <xf numFmtId="0" fontId="12" fillId="32" borderId="0" xfId="0" applyFont="1" applyFill="1" applyAlignment="1" applyProtection="1">
      <alignment vertical="center"/>
      <protection hidden="1"/>
    </xf>
    <xf numFmtId="0" fontId="12" fillId="32" borderId="0" xfId="0" applyFont="1" applyFill="1" applyAlignment="1" applyProtection="1">
      <alignment vertical="center" wrapText="1"/>
      <protection hidden="1"/>
    </xf>
    <xf numFmtId="0" fontId="13" fillId="32" borderId="0" xfId="0" applyFont="1" applyFill="1" applyAlignment="1" applyProtection="1">
      <alignment vertical="center"/>
      <protection hidden="1"/>
    </xf>
    <xf numFmtId="0" fontId="11" fillId="35" borderId="0" xfId="0" applyFont="1" applyFill="1" applyAlignment="1">
      <alignment/>
    </xf>
    <xf numFmtId="0" fontId="11" fillId="32" borderId="0" xfId="0" applyFont="1" applyFill="1" applyBorder="1" applyAlignment="1" applyProtection="1">
      <alignment vertical="center"/>
      <protection hidden="1"/>
    </xf>
    <xf numFmtId="14" fontId="1" fillId="33" borderId="0" xfId="0" applyNumberFormat="1" applyFont="1" applyFill="1" applyBorder="1" applyAlignment="1" applyProtection="1">
      <alignment horizontal="left" vertical="center"/>
      <protection hidden="1"/>
    </xf>
    <xf numFmtId="0" fontId="7" fillId="33" borderId="0" xfId="0" applyNumberFormat="1" applyFont="1" applyFill="1" applyBorder="1" applyAlignment="1" applyProtection="1">
      <alignment horizontal="left" vertical="top"/>
      <protection hidden="1"/>
    </xf>
    <xf numFmtId="0" fontId="11" fillId="32" borderId="0" xfId="0" applyFont="1" applyFill="1" applyAlignment="1" applyProtection="1">
      <alignment vertical="center"/>
      <protection/>
    </xf>
    <xf numFmtId="0" fontId="11" fillId="32" borderId="0" xfId="0" applyFont="1" applyFill="1" applyAlignment="1" applyProtection="1">
      <alignment vertical="center" wrapText="1"/>
      <protection hidden="1"/>
    </xf>
    <xf numFmtId="0" fontId="15" fillId="32" borderId="0" xfId="0" applyFont="1" applyFill="1" applyAlignment="1" applyProtection="1">
      <alignment vertical="center"/>
      <protection hidden="1"/>
    </xf>
    <xf numFmtId="14" fontId="1" fillId="33"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wrapText="1"/>
    </xf>
    <xf numFmtId="0" fontId="1" fillId="33" borderId="10" xfId="0" applyFont="1" applyFill="1" applyBorder="1" applyAlignment="1">
      <alignment/>
    </xf>
    <xf numFmtId="0" fontId="1" fillId="33" borderId="17"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6" borderId="18" xfId="0" applyFont="1" applyFill="1" applyBorder="1" applyAlignment="1">
      <alignment horizontal="center" vertical="center" wrapText="1"/>
    </xf>
    <xf numFmtId="1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12" fillId="32" borderId="0" xfId="0" applyFont="1" applyFill="1" applyBorder="1" applyAlignment="1" applyProtection="1">
      <alignment vertical="center"/>
      <protection hidden="1"/>
    </xf>
    <xf numFmtId="0" fontId="11" fillId="35" borderId="0" xfId="0" applyFont="1" applyFill="1" applyBorder="1" applyAlignment="1">
      <alignment vertical="top" wrapText="1"/>
    </xf>
    <xf numFmtId="0" fontId="11" fillId="35" borderId="0" xfId="0" applyFont="1" applyFill="1" applyBorder="1" applyAlignment="1">
      <alignment wrapText="1"/>
    </xf>
    <xf numFmtId="0" fontId="1" fillId="34" borderId="10" xfId="0"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1" fillId="34" borderId="13"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15"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0" fontId="1" fillId="34" borderId="19" xfId="0" applyFont="1" applyFill="1" applyBorder="1" applyAlignment="1" applyProtection="1">
      <alignment vertical="center"/>
      <protection hidden="1"/>
    </xf>
    <xf numFmtId="0" fontId="1" fillId="34" borderId="20" xfId="0" applyFont="1" applyFill="1" applyBorder="1" applyAlignment="1" applyProtection="1">
      <alignment vertical="center"/>
      <protection hidden="1"/>
    </xf>
    <xf numFmtId="0" fontId="1" fillId="34" borderId="21" xfId="0" applyFont="1" applyFill="1" applyBorder="1" applyAlignment="1" applyProtection="1">
      <alignment vertical="center"/>
      <protection hidden="1"/>
    </xf>
    <xf numFmtId="0" fontId="1" fillId="34" borderId="22" xfId="0" applyFont="1" applyFill="1" applyBorder="1" applyAlignment="1" applyProtection="1">
      <alignment vertical="center"/>
      <protection hidden="1"/>
    </xf>
    <xf numFmtId="0" fontId="1" fillId="34" borderId="23" xfId="0" applyFont="1" applyFill="1" applyBorder="1" applyAlignment="1" applyProtection="1">
      <alignment vertical="center"/>
      <protection hidden="1"/>
    </xf>
    <xf numFmtId="0" fontId="1" fillId="34" borderId="24" xfId="0" applyFont="1" applyFill="1" applyBorder="1" applyAlignment="1" applyProtection="1">
      <alignment vertical="center"/>
      <protection hidden="1"/>
    </xf>
    <xf numFmtId="0" fontId="1" fillId="34" borderId="25" xfId="0" applyFont="1" applyFill="1" applyBorder="1" applyAlignment="1" applyProtection="1">
      <alignment vertical="center"/>
      <protection hidden="1"/>
    </xf>
    <xf numFmtId="0" fontId="1" fillId="34" borderId="26" xfId="0" applyFont="1" applyFill="1" applyBorder="1" applyAlignment="1" applyProtection="1">
      <alignment vertical="center"/>
      <protection hidden="1"/>
    </xf>
    <xf numFmtId="0" fontId="1" fillId="34" borderId="27" xfId="0" applyFont="1" applyFill="1" applyBorder="1" applyAlignment="1" applyProtection="1">
      <alignment vertical="center"/>
      <protection hidden="1"/>
    </xf>
    <xf numFmtId="0" fontId="11" fillId="32" borderId="0" xfId="0" applyFont="1" applyFill="1" applyBorder="1" applyAlignment="1" applyProtection="1">
      <alignment vertical="center" wrapText="1"/>
      <protection hidden="1"/>
    </xf>
    <xf numFmtId="0" fontId="18" fillId="33" borderId="0" xfId="0" applyFont="1" applyFill="1" applyAlignment="1">
      <alignment horizontal="left" vertical="center"/>
    </xf>
    <xf numFmtId="0" fontId="1" fillId="33" borderId="0" xfId="0" applyFont="1" applyFill="1" applyAlignment="1">
      <alignment/>
    </xf>
    <xf numFmtId="0" fontId="10" fillId="36" borderId="18" xfId="0" applyFont="1" applyFill="1" applyBorder="1" applyAlignment="1">
      <alignment horizontal="center" vertical="center" wrapText="1"/>
    </xf>
    <xf numFmtId="0" fontId="10" fillId="33" borderId="28" xfId="0" applyFont="1" applyFill="1" applyBorder="1" applyAlignment="1">
      <alignment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vertical="center" wrapText="1"/>
    </xf>
    <xf numFmtId="0" fontId="10" fillId="33" borderId="30" xfId="0" applyFont="1" applyFill="1" applyBorder="1" applyAlignment="1">
      <alignment horizontal="center" vertical="center" wrapText="1"/>
    </xf>
    <xf numFmtId="0" fontId="19" fillId="35" borderId="0" xfId="0" applyFont="1" applyFill="1" applyAlignment="1">
      <alignment/>
    </xf>
    <xf numFmtId="0" fontId="19" fillId="35" borderId="0" xfId="0" applyFont="1" applyFill="1" applyBorder="1" applyAlignment="1">
      <alignment horizontal="right"/>
    </xf>
    <xf numFmtId="0" fontId="11" fillId="35" borderId="0" xfId="0" applyFont="1" applyFill="1" applyAlignment="1">
      <alignment vertical="top" wrapText="1"/>
    </xf>
    <xf numFmtId="0" fontId="11" fillId="32" borderId="0" xfId="0" applyNumberFormat="1" applyFont="1" applyFill="1" applyAlignment="1" applyProtection="1">
      <alignment vertical="center"/>
      <protection hidden="1"/>
    </xf>
    <xf numFmtId="0" fontId="17"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14" fontId="1" fillId="33" borderId="0" xfId="0" applyNumberFormat="1" applyFont="1" applyFill="1" applyBorder="1" applyAlignment="1">
      <alignment horizontal="left" vertical="center"/>
    </xf>
    <xf numFmtId="14" fontId="6" fillId="33" borderId="0" xfId="0" applyNumberFormat="1" applyFont="1" applyFill="1" applyBorder="1" applyAlignment="1">
      <alignment horizontal="left" vertical="center" wrapText="1"/>
    </xf>
    <xf numFmtId="14" fontId="1" fillId="33" borderId="0" xfId="0" applyNumberFormat="1" applyFont="1" applyFill="1" applyBorder="1" applyAlignment="1">
      <alignment horizontal="justify" vertical="center"/>
    </xf>
    <xf numFmtId="0" fontId="20" fillId="32" borderId="0" xfId="0" applyFont="1" applyFill="1" applyAlignment="1" applyProtection="1">
      <alignment horizontal="center" vertical="center"/>
      <protection/>
    </xf>
    <xf numFmtId="14" fontId="6" fillId="33" borderId="0" xfId="0" applyNumberFormat="1" applyFont="1" applyFill="1" applyBorder="1" applyAlignment="1">
      <alignment horizontal="justify" vertical="center"/>
    </xf>
    <xf numFmtId="0" fontId="1" fillId="34" borderId="0" xfId="0" applyFont="1" applyFill="1" applyBorder="1" applyAlignment="1" applyProtection="1">
      <alignment horizontal="center" vertical="center" wrapText="1"/>
      <protection hidden="1"/>
    </xf>
    <xf numFmtId="0" fontId="1" fillId="37" borderId="0" xfId="0" applyFont="1" applyFill="1" applyBorder="1" applyAlignment="1" applyProtection="1">
      <alignment horizontal="center" vertical="center" wrapText="1"/>
      <protection hidden="1"/>
    </xf>
    <xf numFmtId="0" fontId="6" fillId="33" borderId="0" xfId="0" applyNumberFormat="1" applyFont="1" applyFill="1" applyBorder="1" applyAlignment="1" applyProtection="1">
      <alignment horizontal="center" vertical="center" wrapText="1"/>
      <protection hidden="1"/>
    </xf>
    <xf numFmtId="0" fontId="6" fillId="33" borderId="31" xfId="0" applyNumberFormat="1" applyFont="1" applyFill="1" applyBorder="1" applyAlignment="1" applyProtection="1">
      <alignment horizontal="center" vertical="center"/>
      <protection hidden="1"/>
    </xf>
    <xf numFmtId="0" fontId="7" fillId="33" borderId="32" xfId="0" applyNumberFormat="1" applyFont="1" applyFill="1" applyBorder="1" applyAlignment="1" applyProtection="1">
      <alignment horizontal="center" vertical="top"/>
      <protection hidden="1"/>
    </xf>
    <xf numFmtId="0" fontId="1" fillId="38" borderId="33" xfId="0" applyFont="1" applyFill="1" applyBorder="1" applyAlignment="1" applyProtection="1">
      <alignment horizontal="center" vertical="center" wrapText="1"/>
      <protection hidden="1"/>
    </xf>
    <xf numFmtId="0" fontId="1" fillId="38" borderId="34" xfId="0" applyFont="1" applyFill="1" applyBorder="1" applyAlignment="1" applyProtection="1">
      <alignment horizontal="center" vertical="center" wrapText="1"/>
      <protection hidden="1"/>
    </xf>
    <xf numFmtId="0" fontId="14" fillId="32" borderId="0" xfId="0" applyFont="1" applyFill="1" applyAlignment="1" applyProtection="1">
      <alignment horizontal="center" vertical="center"/>
      <protection/>
    </xf>
    <xf numFmtId="0" fontId="9" fillId="33" borderId="0" xfId="0" applyNumberFormat="1" applyFont="1" applyFill="1" applyBorder="1" applyAlignment="1" applyProtection="1">
      <alignment horizontal="center" vertical="center"/>
      <protection hidden="1"/>
    </xf>
    <xf numFmtId="14" fontId="1" fillId="33" borderId="35" xfId="0" applyNumberFormat="1" applyFont="1" applyFill="1" applyBorder="1" applyAlignment="1" applyProtection="1">
      <alignment horizontal="center" vertical="center"/>
      <protection hidden="1"/>
    </xf>
    <xf numFmtId="0" fontId="7" fillId="35" borderId="18" xfId="0" applyNumberFormat="1" applyFont="1" applyFill="1" applyBorder="1" applyAlignment="1" applyProtection="1">
      <alignment horizontal="center" vertical="center"/>
      <protection hidden="1"/>
    </xf>
    <xf numFmtId="0" fontId="1" fillId="36" borderId="18" xfId="0" applyNumberFormat="1" applyFont="1" applyFill="1" applyBorder="1" applyAlignment="1" applyProtection="1">
      <alignment horizontal="center" vertical="center"/>
      <protection hidden="1"/>
    </xf>
    <xf numFmtId="0" fontId="1" fillId="33" borderId="31" xfId="0" applyNumberFormat="1" applyFont="1" applyFill="1" applyBorder="1" applyAlignment="1" applyProtection="1">
      <alignment horizontal="center" vertical="center"/>
      <protection hidden="1"/>
    </xf>
    <xf numFmtId="14" fontId="1" fillId="33" borderId="31" xfId="0" applyNumberFormat="1" applyFont="1" applyFill="1" applyBorder="1" applyAlignment="1" applyProtection="1">
      <alignment horizontal="center" vertical="center"/>
      <protection hidden="1"/>
    </xf>
    <xf numFmtId="170" fontId="1" fillId="36" borderId="18" xfId="43" applyFont="1" applyFill="1" applyBorder="1" applyAlignment="1" applyProtection="1">
      <alignment horizontal="center" vertical="center"/>
      <protection hidden="1"/>
    </xf>
    <xf numFmtId="4" fontId="6" fillId="36" borderId="31"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left" vertical="center"/>
      <protection hidden="1"/>
    </xf>
    <xf numFmtId="4" fontId="1" fillId="33" borderId="28"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left" vertical="center"/>
      <protection hidden="1"/>
    </xf>
    <xf numFmtId="4" fontId="1" fillId="36" borderId="29" xfId="0" applyNumberFormat="1" applyFont="1" applyFill="1" applyBorder="1" applyAlignment="1" applyProtection="1">
      <alignment horizontal="center" vertical="center"/>
      <protection hidden="1"/>
    </xf>
    <xf numFmtId="0" fontId="1" fillId="33" borderId="36" xfId="0" applyNumberFormat="1" applyFont="1" applyFill="1" applyBorder="1" applyAlignment="1" applyProtection="1">
      <alignment horizontal="left" vertical="center"/>
      <protection hidden="1"/>
    </xf>
    <xf numFmtId="4" fontId="1" fillId="33" borderId="29" xfId="0" applyNumberFormat="1" applyFont="1" applyFill="1" applyBorder="1" applyAlignment="1" applyProtection="1">
      <alignment horizontal="center" vertical="center"/>
      <protection hidden="1"/>
    </xf>
    <xf numFmtId="4" fontId="6" fillId="36" borderId="18"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left" vertical="center"/>
      <protection hidden="1"/>
    </xf>
    <xf numFmtId="0" fontId="6" fillId="33" borderId="38" xfId="0" applyNumberFormat="1" applyFont="1" applyFill="1" applyBorder="1" applyAlignment="1" applyProtection="1">
      <alignment horizontal="left" vertical="center"/>
      <protection hidden="1"/>
    </xf>
    <xf numFmtId="0" fontId="6" fillId="33" borderId="39" xfId="0" applyNumberFormat="1" applyFont="1" applyFill="1" applyBorder="1" applyAlignment="1" applyProtection="1">
      <alignment horizontal="left" vertical="center"/>
      <protection hidden="1"/>
    </xf>
    <xf numFmtId="0" fontId="1" fillId="33" borderId="36" xfId="0" applyNumberFormat="1" applyFont="1" applyFill="1" applyBorder="1" applyAlignment="1" applyProtection="1">
      <alignment horizontal="center" vertical="center"/>
      <protection hidden="1"/>
    </xf>
    <xf numFmtId="0" fontId="1" fillId="33" borderId="30" xfId="0" applyNumberFormat="1" applyFont="1" applyFill="1" applyBorder="1" applyAlignment="1" applyProtection="1">
      <alignment horizontal="left" vertical="center"/>
      <protection hidden="1"/>
    </xf>
    <xf numFmtId="4" fontId="1" fillId="33" borderId="36" xfId="0" applyNumberFormat="1" applyFont="1" applyFill="1" applyBorder="1" applyAlignment="1" applyProtection="1">
      <alignment horizontal="center" vertical="center"/>
      <protection hidden="1"/>
    </xf>
    <xf numFmtId="0" fontId="1" fillId="33" borderId="31"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top"/>
      <protection hidden="1"/>
    </xf>
    <xf numFmtId="181" fontId="1" fillId="33" borderId="35" xfId="0" applyNumberFormat="1" applyFont="1" applyFill="1" applyBorder="1" applyAlignment="1" applyProtection="1">
      <alignment horizontal="center" vertical="center"/>
      <protection hidden="1"/>
    </xf>
    <xf numFmtId="181" fontId="7" fillId="33" borderId="40" xfId="0" applyNumberFormat="1" applyFont="1" applyFill="1" applyBorder="1" applyAlignment="1" applyProtection="1">
      <alignment horizontal="center" vertical="top"/>
      <protection hidden="1"/>
    </xf>
    <xf numFmtId="4" fontId="1" fillId="36" borderId="28"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right" vertical="center"/>
      <protection hidden="1"/>
    </xf>
    <xf numFmtId="0" fontId="6" fillId="33" borderId="38" xfId="0" applyNumberFormat="1" applyFont="1" applyFill="1" applyBorder="1" applyAlignment="1" applyProtection="1">
      <alignment horizontal="right" vertical="center"/>
      <protection hidden="1"/>
    </xf>
    <xf numFmtId="0" fontId="6" fillId="33" borderId="39"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horizontal="left" vertical="center"/>
      <protection hidden="1"/>
    </xf>
    <xf numFmtId="0" fontId="1" fillId="33" borderId="0" xfId="0" applyNumberFormat="1" applyFont="1" applyFill="1" applyBorder="1" applyAlignment="1" applyProtection="1">
      <alignment horizontal="center" vertical="center"/>
      <protection hidden="1"/>
    </xf>
    <xf numFmtId="49" fontId="1" fillId="33" borderId="35" xfId="0" applyNumberFormat="1" applyFont="1" applyFill="1" applyBorder="1" applyAlignment="1" applyProtection="1">
      <alignment horizontal="center" vertical="center"/>
      <protection hidden="1"/>
    </xf>
    <xf numFmtId="0" fontId="1" fillId="37" borderId="18" xfId="0" applyFont="1" applyFill="1" applyBorder="1" applyAlignment="1" applyProtection="1">
      <alignment horizontal="center" vertical="center" wrapText="1"/>
      <protection hidden="1"/>
    </xf>
    <xf numFmtId="0" fontId="1" fillId="37" borderId="41" xfId="0" applyFont="1" applyFill="1" applyBorder="1" applyAlignment="1" applyProtection="1">
      <alignment horizontal="center" wrapText="1"/>
      <protection hidden="1"/>
    </xf>
    <xf numFmtId="0" fontId="1" fillId="37" borderId="32" xfId="0" applyFont="1" applyFill="1" applyBorder="1" applyAlignment="1" applyProtection="1">
      <alignment horizontal="center" wrapText="1"/>
      <protection hidden="1"/>
    </xf>
    <xf numFmtId="0" fontId="1" fillId="37" borderId="42" xfId="0" applyFont="1" applyFill="1" applyBorder="1" applyAlignment="1" applyProtection="1">
      <alignment horizontal="center" wrapText="1"/>
      <protection hidden="1"/>
    </xf>
    <xf numFmtId="0" fontId="1" fillId="37" borderId="43" xfId="0" applyFont="1" applyFill="1" applyBorder="1" applyAlignment="1" applyProtection="1">
      <alignment horizontal="center" wrapText="1"/>
      <protection hidden="1"/>
    </xf>
    <xf numFmtId="0" fontId="1" fillId="37" borderId="31" xfId="0" applyFont="1" applyFill="1" applyBorder="1" applyAlignment="1" applyProtection="1">
      <alignment horizontal="center" wrapText="1"/>
      <protection hidden="1"/>
    </xf>
    <xf numFmtId="0" fontId="1" fillId="37" borderId="44" xfId="0" applyFont="1" applyFill="1" applyBorder="1" applyAlignment="1" applyProtection="1">
      <alignment horizontal="center" wrapText="1"/>
      <protection hidden="1"/>
    </xf>
    <xf numFmtId="0" fontId="1" fillId="37" borderId="41" xfId="0" applyFont="1" applyFill="1" applyBorder="1" applyAlignment="1" applyProtection="1">
      <alignment horizontal="left" wrapText="1"/>
      <protection hidden="1"/>
    </xf>
    <xf numFmtId="0" fontId="1" fillId="37" borderId="32" xfId="0" applyFont="1" applyFill="1" applyBorder="1" applyAlignment="1" applyProtection="1">
      <alignment horizontal="left" wrapText="1"/>
      <protection hidden="1"/>
    </xf>
    <xf numFmtId="0" fontId="1" fillId="37" borderId="42" xfId="0" applyFont="1" applyFill="1" applyBorder="1" applyAlignment="1" applyProtection="1">
      <alignment horizontal="left" wrapText="1"/>
      <protection hidden="1"/>
    </xf>
    <xf numFmtId="0" fontId="1" fillId="37" borderId="43" xfId="0" applyFont="1" applyFill="1" applyBorder="1" applyAlignment="1" applyProtection="1">
      <alignment horizontal="left" wrapText="1"/>
      <protection hidden="1"/>
    </xf>
    <xf numFmtId="0" fontId="1" fillId="37" borderId="31" xfId="0" applyFont="1" applyFill="1" applyBorder="1" applyAlignment="1" applyProtection="1">
      <alignment horizontal="left" wrapText="1"/>
      <protection hidden="1"/>
    </xf>
    <xf numFmtId="0" fontId="1" fillId="37" borderId="44" xfId="0" applyFont="1" applyFill="1" applyBorder="1" applyAlignment="1" applyProtection="1">
      <alignment horizontal="left" wrapText="1"/>
      <protection hidden="1"/>
    </xf>
    <xf numFmtId="3" fontId="6" fillId="36" borderId="18" xfId="0" applyNumberFormat="1" applyFont="1" applyFill="1" applyBorder="1" applyAlignment="1" applyProtection="1">
      <alignment horizontal="center" vertical="center"/>
      <protection hidden="1"/>
    </xf>
    <xf numFmtId="3" fontId="1" fillId="33" borderId="29" xfId="0" applyNumberFormat="1" applyFont="1" applyFill="1" applyBorder="1" applyAlignment="1" applyProtection="1">
      <alignment horizontal="center" vertical="center"/>
      <protection hidden="1"/>
    </xf>
    <xf numFmtId="3" fontId="1" fillId="33" borderId="36" xfId="0" applyNumberFormat="1" applyFont="1" applyFill="1" applyBorder="1" applyAlignment="1" applyProtection="1">
      <alignment horizontal="center" vertical="center"/>
      <protection hidden="1"/>
    </xf>
    <xf numFmtId="3" fontId="1" fillId="36" borderId="28" xfId="0" applyNumberFormat="1" applyFont="1" applyFill="1" applyBorder="1" applyAlignment="1" applyProtection="1">
      <alignment horizontal="center" vertical="center"/>
      <protection hidden="1"/>
    </xf>
    <xf numFmtId="3" fontId="1" fillId="36" borderId="29" xfId="0" applyNumberFormat="1" applyFont="1" applyFill="1" applyBorder="1" applyAlignment="1" applyProtection="1">
      <alignment horizontal="center" vertical="center"/>
      <protection hidden="1"/>
    </xf>
    <xf numFmtId="3" fontId="6" fillId="36" borderId="31" xfId="0" applyNumberFormat="1" applyFont="1" applyFill="1" applyBorder="1" applyAlignment="1" applyProtection="1">
      <alignment horizontal="center" vertical="center"/>
      <protection hidden="1"/>
    </xf>
    <xf numFmtId="0" fontId="1" fillId="33" borderId="31" xfId="0" applyNumberFormat="1" applyFont="1" applyFill="1" applyBorder="1" applyAlignment="1" applyProtection="1">
      <alignment horizontal="right" vertical="center"/>
      <protection hidden="1"/>
    </xf>
    <xf numFmtId="0" fontId="1" fillId="36" borderId="37" xfId="0" applyFont="1" applyFill="1" applyBorder="1" applyAlignment="1">
      <alignment horizontal="center" vertical="center" wrapText="1"/>
    </xf>
    <xf numFmtId="0" fontId="1" fillId="36" borderId="38" xfId="0" applyFont="1" applyFill="1" applyBorder="1" applyAlignment="1">
      <alignment horizontal="center" vertical="center" wrapText="1"/>
    </xf>
    <xf numFmtId="0" fontId="1" fillId="36" borderId="39"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6" fillId="33"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B1:AX14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1.875" style="33" customWidth="1"/>
    <col min="44" max="44" width="34.00390625" style="1" customWidth="1"/>
    <col min="45" max="45" width="1.75390625" style="1" hidden="1" customWidth="1"/>
    <col min="46" max="46" width="3.75390625" style="28" hidden="1" customWidth="1"/>
    <col min="47" max="48" width="1.75390625" style="1" hidden="1" customWidth="1"/>
    <col min="49" max="49" width="1.75390625" style="1" customWidth="1"/>
    <col min="50" max="51" width="2.75390625" style="1" customWidth="1"/>
    <col min="52" max="16384" width="2.75390625" style="1" customWidth="1"/>
  </cols>
  <sheetData>
    <row r="1" spans="2:46" s="14" customFormat="1" ht="17.25" customHeight="1" thickBot="1">
      <c r="B1" s="106" t="s">
        <v>236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T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44"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R3" s="59" t="s">
        <v>260</v>
      </c>
    </row>
    <row r="4" spans="2:44"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R4" s="60" t="s">
        <v>261</v>
      </c>
    </row>
    <row r="5" spans="2:44"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R5" s="60" t="s">
        <v>262</v>
      </c>
    </row>
    <row r="6" spans="2:39"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row>
    <row r="7" spans="2:42" ht="12" customHeight="1">
      <c r="B7" s="6"/>
      <c r="C7" s="103" t="s">
        <v>284</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28"/>
    </row>
    <row r="8" spans="2:44"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28" t="s">
        <v>248</v>
      </c>
      <c r="AQ8" s="99" t="s">
        <v>263</v>
      </c>
      <c r="AR8" s="99"/>
    </row>
    <row r="9" spans="2:44"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28" t="s">
        <v>249</v>
      </c>
      <c r="AQ9" s="99"/>
      <c r="AR9" s="99"/>
    </row>
    <row r="10" spans="2:44" ht="12" customHeight="1">
      <c r="B10" s="6"/>
      <c r="C10" s="101" t="s">
        <v>264</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Q10" s="99"/>
      <c r="AR10" s="99"/>
    </row>
    <row r="11" spans="2:44"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56"/>
      <c r="AQ11" s="100" t="s">
        <v>261</v>
      </c>
      <c r="AR11" s="100"/>
    </row>
    <row r="12" spans="2:50"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6"/>
      <c r="AQ12" s="100"/>
      <c r="AR12" s="100"/>
      <c r="AT12" s="28">
        <f>IF(AP11="Да",N22-N19+1,N21-N20+1)</f>
        <v>4</v>
      </c>
      <c r="AX12" s="28">
        <f>IF(AQ11=AR3,3,IF(AQ11=AR4,4,IF(AQ11=AR5,5,0)))</f>
        <v>4</v>
      </c>
    </row>
    <row r="13" spans="2:50"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X13" s="28"/>
    </row>
    <row r="14" spans="2:50"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Q14" s="99" t="s">
        <v>257</v>
      </c>
      <c r="AR14" s="99"/>
      <c r="AX14" s="28"/>
    </row>
    <row r="15" spans="2:50" ht="12" customHeight="1">
      <c r="B15" s="6"/>
      <c r="C15" s="102" t="s">
        <v>233</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Q15" s="99"/>
      <c r="AR15" s="99"/>
      <c r="AX15" s="28"/>
    </row>
    <row r="16" spans="2:50"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Q16" s="99"/>
      <c r="AR16" s="99"/>
      <c r="AX16" s="28"/>
    </row>
    <row r="17" spans="2:50" ht="12" customHeight="1">
      <c r="B17" s="6"/>
      <c r="C17" s="102" t="s">
        <v>234</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104"/>
      <c r="AQ17" s="99"/>
      <c r="AR17" s="99"/>
      <c r="AX17" s="28"/>
    </row>
    <row r="18" spans="2:50"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105"/>
      <c r="AQ18" s="99"/>
      <c r="AR18" s="99"/>
      <c r="AT18" s="28">
        <f>IF(AP17="Да",2,1)</f>
        <v>1</v>
      </c>
      <c r="AX18" s="28"/>
    </row>
    <row r="19" spans="2:50" ht="12" customHeight="1">
      <c r="B19" s="6"/>
      <c r="C19" s="26" t="s">
        <v>243</v>
      </c>
      <c r="D19" s="20"/>
      <c r="E19" s="20"/>
      <c r="F19" s="20"/>
      <c r="G19" s="20"/>
      <c r="H19" s="20"/>
      <c r="I19" s="20"/>
      <c r="J19" s="20"/>
      <c r="K19" s="20"/>
      <c r="L19" s="20"/>
      <c r="M19" s="20"/>
      <c r="N19" s="108">
        <v>43556</v>
      </c>
      <c r="O19" s="108"/>
      <c r="P19" s="108"/>
      <c r="Q19" s="108"/>
      <c r="R19" s="108"/>
      <c r="S19" s="38" t="s">
        <v>244</v>
      </c>
      <c r="T19" s="38"/>
      <c r="U19" s="38"/>
      <c r="V19" s="38"/>
      <c r="W19" s="38"/>
      <c r="X19" s="38"/>
      <c r="Y19" s="24"/>
      <c r="Z19" s="24"/>
      <c r="AA19" s="24"/>
      <c r="AB19" s="24"/>
      <c r="AC19" s="24"/>
      <c r="AD19" s="24"/>
      <c r="AE19" s="24"/>
      <c r="AF19" s="24"/>
      <c r="AG19" s="24"/>
      <c r="AH19" s="24"/>
      <c r="AI19" s="24"/>
      <c r="AJ19" s="24"/>
      <c r="AK19" s="24"/>
      <c r="AL19" s="24"/>
      <c r="AM19" s="7"/>
      <c r="AX19" s="28"/>
    </row>
    <row r="20" spans="2:50" ht="12" customHeight="1">
      <c r="B20" s="6"/>
      <c r="C20" s="24"/>
      <c r="D20" s="20"/>
      <c r="E20" s="20"/>
      <c r="F20" s="20"/>
      <c r="G20" s="20"/>
      <c r="H20" s="20"/>
      <c r="I20" s="20"/>
      <c r="J20" s="20"/>
      <c r="K20" s="20"/>
      <c r="L20" s="20"/>
      <c r="M20" s="20"/>
      <c r="N20" s="108">
        <f>N19+1</f>
        <v>43557</v>
      </c>
      <c r="O20" s="108"/>
      <c r="P20" s="108"/>
      <c r="Q20" s="108"/>
      <c r="R20" s="108"/>
      <c r="S20" s="24" t="s">
        <v>245</v>
      </c>
      <c r="T20" s="39"/>
      <c r="U20" s="39"/>
      <c r="V20" s="39"/>
      <c r="W20" s="39"/>
      <c r="X20" s="39"/>
      <c r="Y20" s="24"/>
      <c r="Z20" s="24"/>
      <c r="AA20" s="24"/>
      <c r="AB20" s="24"/>
      <c r="AC20" s="24"/>
      <c r="AD20" s="24"/>
      <c r="AE20" s="24"/>
      <c r="AF20" s="24"/>
      <c r="AG20" s="24"/>
      <c r="AH20" s="24"/>
      <c r="AI20" s="24"/>
      <c r="AJ20" s="24"/>
      <c r="AK20" s="24"/>
      <c r="AL20" s="24"/>
      <c r="AM20" s="7"/>
      <c r="AQ20" s="99" t="s">
        <v>258</v>
      </c>
      <c r="AR20" s="99"/>
      <c r="AS20" s="3"/>
      <c r="AT20" s="41"/>
      <c r="AU20" s="3"/>
      <c r="AV20" s="3"/>
      <c r="AW20" s="3"/>
      <c r="AX20" s="28"/>
    </row>
    <row r="21" spans="2:50" ht="12" customHeight="1">
      <c r="B21" s="6"/>
      <c r="C21" s="24"/>
      <c r="D21" s="20"/>
      <c r="E21" s="20"/>
      <c r="F21" s="20"/>
      <c r="G21" s="20"/>
      <c r="H21" s="20"/>
      <c r="I21" s="20"/>
      <c r="J21" s="20"/>
      <c r="K21" s="20"/>
      <c r="L21" s="20"/>
      <c r="M21" s="20"/>
      <c r="N21" s="108">
        <f>N20+3</f>
        <v>43560</v>
      </c>
      <c r="O21" s="108"/>
      <c r="P21" s="108"/>
      <c r="Q21" s="108"/>
      <c r="R21" s="108"/>
      <c r="S21" s="24" t="s">
        <v>246</v>
      </c>
      <c r="T21" s="39"/>
      <c r="U21" s="39"/>
      <c r="V21" s="39"/>
      <c r="W21" s="39"/>
      <c r="X21" s="39"/>
      <c r="Y21" s="24"/>
      <c r="Z21" s="24"/>
      <c r="AA21" s="24"/>
      <c r="AB21" s="24"/>
      <c r="AC21" s="24"/>
      <c r="AD21" s="24"/>
      <c r="AE21" s="24"/>
      <c r="AF21" s="24"/>
      <c r="AG21" s="24"/>
      <c r="AH21" s="24"/>
      <c r="AI21" s="24"/>
      <c r="AJ21" s="24"/>
      <c r="AK21" s="24"/>
      <c r="AL21" s="24"/>
      <c r="AM21" s="7"/>
      <c r="AQ21" s="99"/>
      <c r="AR21" s="99"/>
      <c r="AS21" s="3"/>
      <c r="AT21" s="41"/>
      <c r="AU21" s="3"/>
      <c r="AV21" s="3"/>
      <c r="AW21" s="3"/>
      <c r="AX21" s="28"/>
    </row>
    <row r="22" spans="2:50" ht="12" customHeight="1">
      <c r="B22" s="6"/>
      <c r="C22" s="24"/>
      <c r="D22" s="20"/>
      <c r="E22" s="20"/>
      <c r="F22" s="20"/>
      <c r="G22" s="20"/>
      <c r="H22" s="20"/>
      <c r="I22" s="20"/>
      <c r="J22" s="20"/>
      <c r="K22" s="20"/>
      <c r="L22" s="20"/>
      <c r="M22" s="20"/>
      <c r="N22" s="108">
        <f>N21+1</f>
        <v>43561</v>
      </c>
      <c r="O22" s="108"/>
      <c r="P22" s="108"/>
      <c r="Q22" s="108"/>
      <c r="R22" s="108"/>
      <c r="S22" s="24" t="s">
        <v>247</v>
      </c>
      <c r="T22" s="38"/>
      <c r="U22" s="38"/>
      <c r="V22" s="38"/>
      <c r="W22" s="38"/>
      <c r="X22" s="38"/>
      <c r="Y22" s="24"/>
      <c r="Z22" s="24"/>
      <c r="AA22" s="24"/>
      <c r="AB22" s="24"/>
      <c r="AC22" s="24"/>
      <c r="AD22" s="24"/>
      <c r="AE22" s="24"/>
      <c r="AF22" s="24"/>
      <c r="AG22" s="24"/>
      <c r="AH22" s="24"/>
      <c r="AI22" s="24"/>
      <c r="AJ22" s="24"/>
      <c r="AK22" s="24"/>
      <c r="AL22" s="24"/>
      <c r="AM22" s="7"/>
      <c r="AQ22" s="99"/>
      <c r="AR22" s="99"/>
      <c r="AS22" s="3"/>
      <c r="AT22" s="41"/>
      <c r="AU22" s="3"/>
      <c r="AV22" s="3"/>
      <c r="AW22" s="3"/>
      <c r="AX22" s="28"/>
    </row>
    <row r="23" spans="2:50" ht="12" customHeight="1">
      <c r="B23" s="6"/>
      <c r="C23" s="24"/>
      <c r="D23" s="20"/>
      <c r="E23" s="20"/>
      <c r="F23" s="20"/>
      <c r="G23" s="20"/>
      <c r="H23" s="20"/>
      <c r="I23" s="20"/>
      <c r="J23" s="20"/>
      <c r="K23" s="20"/>
      <c r="L23" s="20"/>
      <c r="M23" s="20"/>
      <c r="N23" s="29"/>
      <c r="O23" s="29"/>
      <c r="P23" s="29"/>
      <c r="Q23" s="29"/>
      <c r="R23" s="29"/>
      <c r="S23" s="20"/>
      <c r="T23" s="29"/>
      <c r="U23" s="29"/>
      <c r="V23" s="29"/>
      <c r="W23" s="29"/>
      <c r="X23" s="29"/>
      <c r="Y23" s="20"/>
      <c r="Z23" s="20"/>
      <c r="AA23" s="20"/>
      <c r="AB23" s="20"/>
      <c r="AC23" s="20"/>
      <c r="AD23" s="20"/>
      <c r="AE23" s="20"/>
      <c r="AF23" s="20"/>
      <c r="AG23" s="20"/>
      <c r="AH23" s="20"/>
      <c r="AI23" s="20"/>
      <c r="AJ23" s="20"/>
      <c r="AK23" s="20"/>
      <c r="AL23" s="21"/>
      <c r="AM23" s="7"/>
      <c r="AP23" s="104" t="s">
        <v>242</v>
      </c>
      <c r="AQ23" s="99"/>
      <c r="AR23" s="99"/>
      <c r="AS23" s="3"/>
      <c r="AT23" s="41"/>
      <c r="AU23" s="3"/>
      <c r="AV23" s="3"/>
      <c r="AW23" s="3"/>
      <c r="AX23" s="28"/>
    </row>
    <row r="24" spans="2:50" ht="12" customHeight="1">
      <c r="B24" s="6"/>
      <c r="C24" s="26" t="s">
        <v>4</v>
      </c>
      <c r="D24" s="20"/>
      <c r="E24" s="20"/>
      <c r="F24" s="20"/>
      <c r="G24" s="20"/>
      <c r="H24" s="20"/>
      <c r="I24" s="20"/>
      <c r="J24" s="111">
        <v>8</v>
      </c>
      <c r="K24" s="111"/>
      <c r="L24" s="20" t="s">
        <v>5</v>
      </c>
      <c r="M24" s="112">
        <v>43556</v>
      </c>
      <c r="N24" s="112"/>
      <c r="O24" s="112"/>
      <c r="P24" s="112"/>
      <c r="Q24" s="112"/>
      <c r="R24" s="24" t="s">
        <v>7</v>
      </c>
      <c r="S24" s="20"/>
      <c r="T24" s="20"/>
      <c r="U24" s="20"/>
      <c r="V24" s="20"/>
      <c r="W24" s="20"/>
      <c r="X24" s="20"/>
      <c r="Y24" s="20"/>
      <c r="Z24" s="20"/>
      <c r="AA24" s="20"/>
      <c r="AB24" s="20"/>
      <c r="AC24" s="20"/>
      <c r="AD24" s="20"/>
      <c r="AE24" s="20"/>
      <c r="AF24" s="20"/>
      <c r="AG24" s="22"/>
      <c r="AH24" s="22"/>
      <c r="AI24" s="22"/>
      <c r="AJ24" s="22"/>
      <c r="AK24" s="22"/>
      <c r="AL24" s="22"/>
      <c r="AM24" s="7"/>
      <c r="AO24" s="34"/>
      <c r="AP24" s="105"/>
      <c r="AQ24" s="99"/>
      <c r="AR24" s="99"/>
      <c r="AS24" s="3"/>
      <c r="AT24" s="41"/>
      <c r="AU24" s="3"/>
      <c r="AV24" s="3"/>
      <c r="AW24" s="3"/>
      <c r="AX24" s="28"/>
    </row>
    <row r="25" spans="2:50" ht="12" customHeight="1">
      <c r="B25" s="6"/>
      <c r="C25" s="26"/>
      <c r="D25" s="20"/>
      <c r="E25" s="20"/>
      <c r="F25" s="20"/>
      <c r="G25" s="20"/>
      <c r="H25" s="20"/>
      <c r="I25" s="20"/>
      <c r="J25" s="23"/>
      <c r="K25" s="23"/>
      <c r="L25" s="20"/>
      <c r="M25" s="30"/>
      <c r="N25" s="30"/>
      <c r="O25" s="30"/>
      <c r="P25" s="30"/>
      <c r="Q25" s="30"/>
      <c r="R25" s="24"/>
      <c r="S25" s="20"/>
      <c r="T25" s="20"/>
      <c r="U25" s="20"/>
      <c r="V25" s="20"/>
      <c r="W25" s="20"/>
      <c r="X25" s="20"/>
      <c r="Y25" s="20"/>
      <c r="Z25" s="20"/>
      <c r="AA25" s="20"/>
      <c r="AB25" s="20"/>
      <c r="AC25" s="20"/>
      <c r="AD25" s="20"/>
      <c r="AE25" s="20"/>
      <c r="AF25" s="20"/>
      <c r="AG25" s="22"/>
      <c r="AH25" s="22"/>
      <c r="AI25" s="22"/>
      <c r="AJ25" s="22"/>
      <c r="AK25" s="22"/>
      <c r="AL25" s="22"/>
      <c r="AM25" s="7"/>
      <c r="AO25" s="34"/>
      <c r="AP25" s="34"/>
      <c r="AQ25" s="34"/>
      <c r="AR25" s="3"/>
      <c r="AS25" s="3"/>
      <c r="AT25" s="41"/>
      <c r="AU25" s="3"/>
      <c r="AV25" s="3"/>
      <c r="AW25" s="3"/>
      <c r="AX25" s="28"/>
    </row>
    <row r="26" spans="2:50" ht="12" customHeight="1">
      <c r="B26" s="6"/>
      <c r="C26" s="24" t="s">
        <v>6</v>
      </c>
      <c r="D26" s="20"/>
      <c r="E26" s="20"/>
      <c r="F26" s="20"/>
      <c r="G26" s="20"/>
      <c r="H26" s="20"/>
      <c r="I26" s="20"/>
      <c r="J26" s="20"/>
      <c r="K26" s="20"/>
      <c r="L26" s="20"/>
      <c r="M26" s="114">
        <f>AE44</f>
        <v>162</v>
      </c>
      <c r="N26" s="114"/>
      <c r="O26" s="114"/>
      <c r="P26" s="114"/>
      <c r="Q26" s="114"/>
      <c r="R26" s="114"/>
      <c r="S26" s="24" t="s">
        <v>235</v>
      </c>
      <c r="T26" s="20"/>
      <c r="U26" s="20"/>
      <c r="V26" s="20"/>
      <c r="W26" s="20"/>
      <c r="X26" s="20"/>
      <c r="Y26" s="20"/>
      <c r="Z26" s="20"/>
      <c r="AA26" s="20"/>
      <c r="AB26" s="20"/>
      <c r="AC26" s="20"/>
      <c r="AD26" s="20"/>
      <c r="AE26" s="20"/>
      <c r="AF26" s="20"/>
      <c r="AG26" s="20"/>
      <c r="AH26" s="20"/>
      <c r="AI26" s="20"/>
      <c r="AJ26" s="20"/>
      <c r="AK26" s="20"/>
      <c r="AL26" s="21"/>
      <c r="AM26" s="7"/>
      <c r="AO26" s="34"/>
      <c r="AQ26" s="99" t="s">
        <v>259</v>
      </c>
      <c r="AR26" s="99"/>
      <c r="AS26" s="3"/>
      <c r="AT26" s="41"/>
      <c r="AU26" s="3"/>
      <c r="AV26" s="3"/>
      <c r="AW26" s="3"/>
      <c r="AX26" s="28"/>
    </row>
    <row r="27" spans="2:50" ht="12" customHeight="1">
      <c r="B27" s="6"/>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1"/>
      <c r="AM27" s="7"/>
      <c r="AO27" s="34"/>
      <c r="AQ27" s="99"/>
      <c r="AR27" s="99"/>
      <c r="AS27" s="3"/>
      <c r="AT27" s="41"/>
      <c r="AU27" s="3"/>
      <c r="AV27" s="3"/>
      <c r="AW27" s="3"/>
      <c r="AX27" s="28"/>
    </row>
    <row r="28" spans="2:50" ht="12" customHeight="1">
      <c r="B28" s="6"/>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1"/>
      <c r="AM28" s="7"/>
      <c r="AO28" s="34"/>
      <c r="AQ28" s="99"/>
      <c r="AR28" s="99"/>
      <c r="AS28" s="3"/>
      <c r="AT28" s="41"/>
      <c r="AU28" s="3"/>
      <c r="AV28" s="3"/>
      <c r="AW28" s="3"/>
      <c r="AX28" s="28"/>
    </row>
    <row r="29" spans="2:50" ht="12" customHeight="1">
      <c r="B29" s="6"/>
      <c r="C29" s="110" t="s">
        <v>10</v>
      </c>
      <c r="D29" s="110"/>
      <c r="E29" s="110" t="s">
        <v>11</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3" t="s">
        <v>12</v>
      </c>
      <c r="AF29" s="113"/>
      <c r="AG29" s="113"/>
      <c r="AH29" s="113"/>
      <c r="AI29" s="113"/>
      <c r="AJ29" s="113"/>
      <c r="AK29" s="113"/>
      <c r="AL29" s="113"/>
      <c r="AM29" s="7"/>
      <c r="AO29" s="34"/>
      <c r="AP29" s="104"/>
      <c r="AQ29" s="99"/>
      <c r="AR29" s="99"/>
      <c r="AS29" s="3"/>
      <c r="AT29" s="41"/>
      <c r="AU29" s="3"/>
      <c r="AV29" s="3"/>
      <c r="AW29" s="3"/>
      <c r="AX29" s="28"/>
    </row>
    <row r="30" spans="2:50" ht="12" customHeight="1">
      <c r="B30" s="6"/>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3"/>
      <c r="AF30" s="113"/>
      <c r="AG30" s="113"/>
      <c r="AH30" s="113"/>
      <c r="AI30" s="113"/>
      <c r="AJ30" s="113"/>
      <c r="AK30" s="113"/>
      <c r="AL30" s="113"/>
      <c r="AM30" s="7"/>
      <c r="AO30" s="34"/>
      <c r="AP30" s="105"/>
      <c r="AQ30" s="99"/>
      <c r="AR30" s="99"/>
      <c r="AS30" s="3"/>
      <c r="AT30" s="41"/>
      <c r="AU30" s="3"/>
      <c r="AV30" s="3"/>
      <c r="AW30" s="3"/>
      <c r="AX30" s="28">
        <f>IF(AP29="Да",0,1)</f>
        <v>1</v>
      </c>
    </row>
    <row r="31" spans="2:50" ht="12" customHeight="1">
      <c r="B31" s="6"/>
      <c r="C31" s="109">
        <v>1</v>
      </c>
      <c r="D31" s="109"/>
      <c r="E31" s="109">
        <v>2</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v>3</v>
      </c>
      <c r="AF31" s="109"/>
      <c r="AG31" s="109"/>
      <c r="AH31" s="109"/>
      <c r="AI31" s="109"/>
      <c r="AJ31" s="109"/>
      <c r="AK31" s="109"/>
      <c r="AL31" s="109"/>
      <c r="AM31" s="7"/>
      <c r="AO31" s="34"/>
      <c r="AP31" s="34"/>
      <c r="AQ31" s="34"/>
      <c r="AR31" s="3"/>
      <c r="AS31" s="3"/>
      <c r="AT31" s="41"/>
      <c r="AU31" s="3"/>
      <c r="AV31" s="3"/>
      <c r="AW31" s="3"/>
      <c r="AX31" s="28"/>
    </row>
    <row r="32" spans="2:50" ht="15" customHeight="1">
      <c r="B32" s="6"/>
      <c r="C32" s="115">
        <v>1</v>
      </c>
      <c r="D32" s="115"/>
      <c r="E32" s="116" t="s">
        <v>19</v>
      </c>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7">
        <v>8</v>
      </c>
      <c r="AF32" s="117"/>
      <c r="AG32" s="117"/>
      <c r="AH32" s="117"/>
      <c r="AI32" s="117"/>
      <c r="AJ32" s="117"/>
      <c r="AK32" s="117"/>
      <c r="AL32" s="117"/>
      <c r="AM32" s="7"/>
      <c r="AO32" s="34"/>
      <c r="AQ32" s="99" t="s">
        <v>250</v>
      </c>
      <c r="AR32" s="99"/>
      <c r="AS32" s="3"/>
      <c r="AT32" s="41"/>
      <c r="AU32" s="3"/>
      <c r="AV32" s="3"/>
      <c r="AW32" s="3"/>
      <c r="AX32" s="28"/>
    </row>
    <row r="33" spans="2:50" ht="15" customHeight="1">
      <c r="B33" s="6"/>
      <c r="C33" s="118">
        <v>2</v>
      </c>
      <c r="D33" s="118"/>
      <c r="E33" s="119" t="s">
        <v>20</v>
      </c>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20">
        <f>IF(OR(N19=N22,AP17="Да",AP23="Да",AX12=0),0,(N21-N20+1)*VLOOKUP(N19,Нормы!C6:G6,AX12))</f>
        <v>100</v>
      </c>
      <c r="AF33" s="120"/>
      <c r="AG33" s="120"/>
      <c r="AH33" s="120"/>
      <c r="AI33" s="120"/>
      <c r="AJ33" s="120"/>
      <c r="AK33" s="120"/>
      <c r="AL33" s="120"/>
      <c r="AM33" s="7"/>
      <c r="AO33" s="34"/>
      <c r="AQ33" s="99"/>
      <c r="AR33" s="99"/>
      <c r="AS33" s="3"/>
      <c r="AT33" s="41"/>
      <c r="AU33" s="3"/>
      <c r="AV33" s="3"/>
      <c r="AW33" s="3"/>
      <c r="AX33" s="28"/>
    </row>
    <row r="34" spans="2:50" ht="15" customHeight="1">
      <c r="B34" s="6"/>
      <c r="C34" s="118">
        <v>3</v>
      </c>
      <c r="D34" s="118"/>
      <c r="E34" s="121" t="s">
        <v>21</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0">
        <f>IF(AX12=0,0,IF(AX30=1,(N22-N19+1)*VLOOKUP(N19,Нормы!C6:G6,2)*AX36,(N22-N19-N21+N20)*VLOOKUP(N19,Нормы!C6:G6,2)*AX36))</f>
        <v>54</v>
      </c>
      <c r="AF34" s="120"/>
      <c r="AG34" s="120"/>
      <c r="AH34" s="120"/>
      <c r="AI34" s="120"/>
      <c r="AJ34" s="120"/>
      <c r="AK34" s="120"/>
      <c r="AL34" s="120"/>
      <c r="AM34" s="7"/>
      <c r="AQ34" s="99"/>
      <c r="AR34" s="99"/>
      <c r="AS34" s="3"/>
      <c r="AT34" s="41">
        <f>IF(AP33="Да",0.5,1)</f>
        <v>1</v>
      </c>
      <c r="AU34" s="3"/>
      <c r="AV34" s="3"/>
      <c r="AW34" s="3"/>
      <c r="AX34" s="28"/>
    </row>
    <row r="35" spans="2:50" ht="15" customHeight="1">
      <c r="B35" s="6"/>
      <c r="C35" s="118">
        <v>4</v>
      </c>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2"/>
      <c r="AF35" s="122"/>
      <c r="AG35" s="122"/>
      <c r="AH35" s="122"/>
      <c r="AI35" s="122"/>
      <c r="AJ35" s="122"/>
      <c r="AK35" s="122"/>
      <c r="AL35" s="122"/>
      <c r="AM35" s="7"/>
      <c r="AP35" s="104"/>
      <c r="AQ35" s="99"/>
      <c r="AR35" s="99"/>
      <c r="AS35" s="3"/>
      <c r="AT35" s="41"/>
      <c r="AU35" s="3"/>
      <c r="AV35" s="3"/>
      <c r="AW35" s="3"/>
      <c r="AX35" s="28"/>
    </row>
    <row r="36" spans="2:50" ht="15" customHeight="1">
      <c r="B36" s="6"/>
      <c r="C36" s="118"/>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c r="AF36" s="122"/>
      <c r="AG36" s="122"/>
      <c r="AH36" s="122"/>
      <c r="AI36" s="122"/>
      <c r="AJ36" s="122"/>
      <c r="AK36" s="122"/>
      <c r="AL36" s="122"/>
      <c r="AM36" s="7"/>
      <c r="AP36" s="105"/>
      <c r="AQ36" s="99"/>
      <c r="AR36" s="99"/>
      <c r="AX36" s="28">
        <f>IF(AP35="Да",1.05,1)</f>
        <v>1</v>
      </c>
    </row>
    <row r="37" spans="2:50" ht="15" customHeight="1">
      <c r="B37" s="6"/>
      <c r="C37" s="118"/>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56" t="s">
        <v>242</v>
      </c>
      <c r="AQ37" s="56"/>
      <c r="AR37" s="56"/>
      <c r="AX37" s="28"/>
    </row>
    <row r="38" spans="2:5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56"/>
      <c r="AQ38" s="56"/>
      <c r="AR38" s="56"/>
      <c r="AT38" s="28">
        <f>IF(AP37="Да",1.05,1)</f>
        <v>1</v>
      </c>
      <c r="AX38" s="28"/>
    </row>
    <row r="39" spans="2:39"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row>
    <row r="40" spans="2:39"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row>
    <row r="41" spans="2:39"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row>
    <row r="42" spans="2:39"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row>
    <row r="43" spans="2:39" ht="15" customHeight="1">
      <c r="B43" s="6"/>
      <c r="C43" s="127"/>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9"/>
      <c r="AF43" s="129"/>
      <c r="AG43" s="129"/>
      <c r="AH43" s="129"/>
      <c r="AI43" s="129"/>
      <c r="AJ43" s="129"/>
      <c r="AK43" s="129"/>
      <c r="AL43" s="129"/>
      <c r="AM43" s="7"/>
    </row>
    <row r="44" spans="2:39" ht="15" customHeight="1">
      <c r="B44" s="6"/>
      <c r="C44" s="124" t="s">
        <v>13</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6"/>
      <c r="AE44" s="123">
        <f>SUM(AE32:AL43)</f>
        <v>162</v>
      </c>
      <c r="AF44" s="123"/>
      <c r="AG44" s="123"/>
      <c r="AH44" s="123"/>
      <c r="AI44" s="123"/>
      <c r="AJ44" s="123"/>
      <c r="AK44" s="123"/>
      <c r="AL44" s="123"/>
      <c r="AM44" s="7"/>
    </row>
    <row r="45" spans="2:39" ht="12" customHeight="1">
      <c r="B45" s="6"/>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7"/>
    </row>
    <row r="46" spans="2:39" ht="12" customHeight="1">
      <c r="B46" s="6"/>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7"/>
    </row>
    <row r="47" spans="2:39" ht="12" customHeight="1">
      <c r="B47" s="6"/>
      <c r="C47" s="24"/>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7"/>
    </row>
    <row r="48" spans="2:39" ht="12" customHeight="1">
      <c r="B48" s="6"/>
      <c r="C48" s="24"/>
      <c r="D48" s="20"/>
      <c r="E48" s="20"/>
      <c r="F48" s="22"/>
      <c r="G48" s="22"/>
      <c r="H48" s="22"/>
      <c r="I48" s="22"/>
      <c r="J48" s="22"/>
      <c r="K48" s="22"/>
      <c r="L48" s="22"/>
      <c r="M48" s="22"/>
      <c r="N48" s="22"/>
      <c r="O48" s="22"/>
      <c r="P48" s="22"/>
      <c r="Q48" s="22"/>
      <c r="R48" s="22"/>
      <c r="S48" s="22"/>
      <c r="T48" s="22"/>
      <c r="U48" s="22"/>
      <c r="V48" s="22"/>
      <c r="W48" s="22"/>
      <c r="X48" s="20"/>
      <c r="Y48" s="20"/>
      <c r="Z48" s="20"/>
      <c r="AA48" s="20"/>
      <c r="AB48" s="20"/>
      <c r="AC48" s="20"/>
      <c r="AD48" s="20"/>
      <c r="AE48" s="20"/>
      <c r="AF48" s="20"/>
      <c r="AG48" s="20"/>
      <c r="AH48" s="20"/>
      <c r="AI48" s="20"/>
      <c r="AJ48" s="20"/>
      <c r="AK48" s="20"/>
      <c r="AL48" s="20"/>
      <c r="AM48" s="7"/>
    </row>
    <row r="49" spans="2:39" ht="12" customHeight="1">
      <c r="B49" s="6"/>
      <c r="C49" s="15"/>
      <c r="D49" s="15"/>
      <c r="E49" s="15"/>
      <c r="F49" s="15"/>
      <c r="G49" s="15"/>
      <c r="H49" s="19"/>
      <c r="I49" s="19"/>
      <c r="J49" s="19"/>
      <c r="K49" s="19"/>
      <c r="L49" s="19"/>
      <c r="M49" s="19"/>
      <c r="N49" s="19"/>
      <c r="O49" s="19"/>
      <c r="P49" s="19"/>
      <c r="Q49" s="19"/>
      <c r="R49" s="19"/>
      <c r="S49" s="19"/>
      <c r="T49" s="19"/>
      <c r="U49" s="19"/>
      <c r="V49" s="19"/>
      <c r="W49" s="19"/>
      <c r="X49" s="19"/>
      <c r="Y49" s="19"/>
      <c r="Z49" s="19"/>
      <c r="AA49" s="19"/>
      <c r="AB49" s="19"/>
      <c r="AC49" s="15"/>
      <c r="AD49" s="15"/>
      <c r="AE49" s="15"/>
      <c r="AF49" s="15"/>
      <c r="AG49" s="15"/>
      <c r="AH49" s="15"/>
      <c r="AI49" s="16"/>
      <c r="AJ49" s="16"/>
      <c r="AK49" s="16"/>
      <c r="AL49" s="16"/>
      <c r="AM49" s="7"/>
    </row>
    <row r="50" spans="2:39" ht="12" customHeight="1">
      <c r="B50" s="6"/>
      <c r="C50" s="15"/>
      <c r="D50" s="15"/>
      <c r="E50" s="15"/>
      <c r="F50" s="15"/>
      <c r="G50" s="15"/>
      <c r="H50" s="19"/>
      <c r="I50" s="19"/>
      <c r="J50" s="19"/>
      <c r="K50" s="19"/>
      <c r="L50" s="19"/>
      <c r="M50" s="19"/>
      <c r="N50" s="19"/>
      <c r="O50" s="19"/>
      <c r="P50" s="19"/>
      <c r="Q50" s="19"/>
      <c r="R50" s="19"/>
      <c r="S50" s="19"/>
      <c r="T50" s="19"/>
      <c r="U50" s="19"/>
      <c r="V50" s="19"/>
      <c r="W50" s="19"/>
      <c r="X50" s="19"/>
      <c r="Y50" s="19"/>
      <c r="Z50" s="19"/>
      <c r="AA50" s="19"/>
      <c r="AB50" s="19"/>
      <c r="AC50" s="15"/>
      <c r="AD50" s="15"/>
      <c r="AE50" s="15"/>
      <c r="AF50" s="15"/>
      <c r="AG50" s="15"/>
      <c r="AH50" s="15"/>
      <c r="AI50" s="16"/>
      <c r="AJ50" s="16"/>
      <c r="AK50" s="16"/>
      <c r="AL50" s="16"/>
      <c r="AM50" s="7"/>
    </row>
    <row r="51" spans="2:46" s="2" customFormat="1" ht="12" customHeight="1">
      <c r="B51" s="8"/>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9"/>
      <c r="AO51" s="35"/>
      <c r="AP51" s="35"/>
      <c r="AQ51" s="35"/>
      <c r="AT51" s="42"/>
    </row>
    <row r="52" spans="2:46" s="2" customFormat="1" ht="12" customHeight="1">
      <c r="B52" s="8"/>
      <c r="C52" s="18" t="s">
        <v>14</v>
      </c>
      <c r="D52" s="15"/>
      <c r="E52" s="15"/>
      <c r="F52" s="15"/>
      <c r="G52" s="15"/>
      <c r="H52" s="15"/>
      <c r="I52" s="15"/>
      <c r="J52" s="15"/>
      <c r="K52" s="15"/>
      <c r="L52" s="15"/>
      <c r="M52" s="15"/>
      <c r="N52" s="15"/>
      <c r="O52" s="15"/>
      <c r="P52" s="27"/>
      <c r="Q52" s="27"/>
      <c r="R52" s="27"/>
      <c r="S52" s="27"/>
      <c r="T52" s="27"/>
      <c r="U52" s="130"/>
      <c r="V52" s="130"/>
      <c r="W52" s="130"/>
      <c r="X52" s="130"/>
      <c r="Y52" s="130"/>
      <c r="Z52" s="130"/>
      <c r="AA52" s="130"/>
      <c r="AB52" s="27"/>
      <c r="AC52" s="130"/>
      <c r="AD52" s="130"/>
      <c r="AE52" s="130"/>
      <c r="AF52" s="130"/>
      <c r="AG52" s="130"/>
      <c r="AH52" s="130"/>
      <c r="AI52" s="130"/>
      <c r="AJ52" s="130"/>
      <c r="AK52" s="130"/>
      <c r="AL52" s="15"/>
      <c r="AM52" s="9"/>
      <c r="AO52" s="35"/>
      <c r="AP52" s="35"/>
      <c r="AQ52" s="35"/>
      <c r="AT52" s="42"/>
    </row>
    <row r="53" spans="2:46" s="2" customFormat="1" ht="12" customHeight="1">
      <c r="B53" s="8"/>
      <c r="C53" s="15"/>
      <c r="D53" s="15"/>
      <c r="E53" s="15"/>
      <c r="F53" s="15"/>
      <c r="G53" s="15"/>
      <c r="H53" s="15"/>
      <c r="I53" s="15"/>
      <c r="J53" s="15"/>
      <c r="K53" s="15"/>
      <c r="L53" s="15"/>
      <c r="M53" s="15"/>
      <c r="N53" s="15"/>
      <c r="O53" s="15"/>
      <c r="P53" s="27"/>
      <c r="Q53" s="27"/>
      <c r="R53" s="27"/>
      <c r="S53" s="27"/>
      <c r="T53" s="27"/>
      <c r="U53" s="131" t="s">
        <v>0</v>
      </c>
      <c r="V53" s="131"/>
      <c r="W53" s="131"/>
      <c r="X53" s="131"/>
      <c r="Y53" s="131"/>
      <c r="Z53" s="131"/>
      <c r="AA53" s="131"/>
      <c r="AB53" s="27"/>
      <c r="AC53" s="131" t="s">
        <v>1</v>
      </c>
      <c r="AD53" s="131"/>
      <c r="AE53" s="131"/>
      <c r="AF53" s="131"/>
      <c r="AG53" s="131"/>
      <c r="AH53" s="131"/>
      <c r="AI53" s="131"/>
      <c r="AJ53" s="131"/>
      <c r="AK53" s="131"/>
      <c r="AL53" s="15"/>
      <c r="AM53" s="9"/>
      <c r="AO53" s="35"/>
      <c r="AP53" s="35"/>
      <c r="AQ53" s="35"/>
      <c r="AT53" s="42"/>
    </row>
    <row r="54" spans="2:46" s="2" customFormat="1" ht="12" customHeight="1">
      <c r="B54" s="8"/>
      <c r="C54" s="18" t="s">
        <v>15</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9"/>
      <c r="AO54" s="35"/>
      <c r="AP54" s="35"/>
      <c r="AQ54" s="35"/>
      <c r="AT54" s="42"/>
    </row>
    <row r="55" spans="2:46" s="2" customFormat="1" ht="12" customHeight="1">
      <c r="B55" s="8"/>
      <c r="C55" s="18" t="s">
        <v>16</v>
      </c>
      <c r="D55" s="15"/>
      <c r="E55" s="15"/>
      <c r="F55" s="15"/>
      <c r="G55" s="15"/>
      <c r="H55" s="15"/>
      <c r="I55" s="15"/>
      <c r="J55" s="15"/>
      <c r="K55" s="15"/>
      <c r="L55" s="130"/>
      <c r="M55" s="130"/>
      <c r="N55" s="130"/>
      <c r="O55" s="130"/>
      <c r="P55" s="130"/>
      <c r="Q55" s="130"/>
      <c r="R55" s="130"/>
      <c r="S55" s="15"/>
      <c r="T55" s="15"/>
      <c r="U55" s="130"/>
      <c r="V55" s="130"/>
      <c r="W55" s="130"/>
      <c r="X55" s="130"/>
      <c r="Y55" s="130"/>
      <c r="Z55" s="130"/>
      <c r="AA55" s="130"/>
      <c r="AB55" s="27"/>
      <c r="AC55" s="130"/>
      <c r="AD55" s="130"/>
      <c r="AE55" s="130"/>
      <c r="AF55" s="130"/>
      <c r="AG55" s="130"/>
      <c r="AH55" s="130"/>
      <c r="AI55" s="130"/>
      <c r="AJ55" s="130"/>
      <c r="AK55" s="130"/>
      <c r="AL55" s="15"/>
      <c r="AM55" s="9"/>
      <c r="AO55" s="35"/>
      <c r="AP55" s="35"/>
      <c r="AQ55" s="35"/>
      <c r="AT55" s="42"/>
    </row>
    <row r="56" spans="2:46" s="2" customFormat="1" ht="12" customHeight="1">
      <c r="B56" s="8"/>
      <c r="C56" s="18"/>
      <c r="D56" s="15"/>
      <c r="E56" s="15"/>
      <c r="F56" s="15"/>
      <c r="G56" s="15"/>
      <c r="H56" s="15"/>
      <c r="I56" s="15"/>
      <c r="J56" s="15"/>
      <c r="K56" s="15"/>
      <c r="L56" s="131" t="s">
        <v>17</v>
      </c>
      <c r="M56" s="131"/>
      <c r="N56" s="131"/>
      <c r="O56" s="131"/>
      <c r="P56" s="131"/>
      <c r="Q56" s="131"/>
      <c r="R56" s="131"/>
      <c r="S56" s="15"/>
      <c r="T56" s="15"/>
      <c r="U56" s="131" t="s">
        <v>0</v>
      </c>
      <c r="V56" s="131"/>
      <c r="W56" s="131"/>
      <c r="X56" s="131"/>
      <c r="Y56" s="131"/>
      <c r="Z56" s="131"/>
      <c r="AA56" s="131"/>
      <c r="AB56" s="27"/>
      <c r="AC56" s="131" t="s">
        <v>1</v>
      </c>
      <c r="AD56" s="131"/>
      <c r="AE56" s="131"/>
      <c r="AF56" s="131"/>
      <c r="AG56" s="131"/>
      <c r="AH56" s="131"/>
      <c r="AI56" s="131"/>
      <c r="AJ56" s="131"/>
      <c r="AK56" s="131"/>
      <c r="AL56" s="15"/>
      <c r="AM56" s="9"/>
      <c r="AO56" s="35"/>
      <c r="AP56" s="35"/>
      <c r="AQ56" s="35"/>
      <c r="AT56" s="42"/>
    </row>
    <row r="57" spans="2:46" s="2" customFormat="1" ht="12" customHeight="1">
      <c r="B57" s="8"/>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9"/>
      <c r="AO57" s="35"/>
      <c r="AP57" s="35"/>
      <c r="AQ57" s="35"/>
      <c r="AT57" s="42"/>
    </row>
    <row r="58" spans="2:46" s="2" customFormat="1" ht="12" customHeight="1">
      <c r="B58" s="8"/>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9"/>
      <c r="AO58" s="35"/>
      <c r="AP58" s="35"/>
      <c r="AQ58" s="35"/>
      <c r="AT58" s="42"/>
    </row>
    <row r="59" spans="2:46" s="2" customFormat="1" ht="12" customHeight="1">
      <c r="B59" s="8"/>
      <c r="C59" s="112">
        <f ca="1">TODAY()</f>
        <v>44272</v>
      </c>
      <c r="D59" s="130"/>
      <c r="E59" s="130"/>
      <c r="F59" s="130"/>
      <c r="G59" s="130"/>
      <c r="H59" s="130"/>
      <c r="I59" s="130"/>
      <c r="J59" s="130"/>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2"/>
    </row>
    <row r="60" spans="2:46" s="2" customFormat="1" ht="12" customHeight="1">
      <c r="B60" s="8"/>
      <c r="C60" s="131" t="s">
        <v>18</v>
      </c>
      <c r="D60" s="131"/>
      <c r="E60" s="131"/>
      <c r="F60" s="131"/>
      <c r="G60" s="131"/>
      <c r="H60" s="131"/>
      <c r="I60" s="131"/>
      <c r="J60" s="131"/>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2"/>
    </row>
    <row r="61" spans="2:46" s="2" customFormat="1" ht="12" customHeight="1">
      <c r="B61" s="8"/>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2"/>
    </row>
    <row r="62" spans="2:46" s="2" customFormat="1" ht="12" customHeight="1">
      <c r="B62" s="8"/>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2"/>
    </row>
    <row r="63" spans="2:4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2"/>
    </row>
    <row r="64" spans="2:4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2"/>
    </row>
    <row r="65" spans="2:4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7"/>
      <c r="AD65" s="17"/>
      <c r="AE65" s="17"/>
      <c r="AF65" s="17"/>
      <c r="AG65" s="17"/>
      <c r="AH65" s="17"/>
      <c r="AI65" s="17"/>
      <c r="AJ65" s="17"/>
      <c r="AK65" s="17"/>
      <c r="AL65" s="17"/>
      <c r="AM65" s="9"/>
      <c r="AO65" s="35"/>
      <c r="AP65" s="35"/>
      <c r="AQ65" s="35"/>
      <c r="AT65" s="42"/>
    </row>
    <row r="66" spans="2:4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T66" s="42"/>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thickBot="1">
      <c r="C68" s="3"/>
      <c r="D68" s="3"/>
      <c r="E68" s="3"/>
      <c r="F68" s="3"/>
      <c r="G68" s="3"/>
      <c r="H68" s="3"/>
      <c r="I68" s="3"/>
      <c r="J68" s="3"/>
      <c r="K68" s="3"/>
      <c r="L68" s="3"/>
    </row>
    <row r="69" spans="2:39" ht="12" customHeight="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3"/>
    </row>
    <row r="70" spans="2:39" ht="12" customHeight="1">
      <c r="B70" s="64"/>
      <c r="C70" s="69" t="s">
        <v>19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M70" s="65"/>
    </row>
    <row r="71" spans="2:39" ht="12" customHeight="1">
      <c r="B71" s="64"/>
      <c r="C71" s="72" t="s">
        <v>277</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4"/>
      <c r="AM71" s="65"/>
    </row>
    <row r="72" spans="2:39" ht="12" customHeight="1">
      <c r="B72" s="64"/>
      <c r="C72" s="72" t="s">
        <v>276</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278</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279</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280</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281</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282</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283</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5"/>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7"/>
      <c r="AM84" s="65"/>
    </row>
    <row r="85" spans="2:39" ht="12" customHeight="1" thickBot="1">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8"/>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4">
    <mergeCell ref="N19:R19"/>
    <mergeCell ref="C16:AL16"/>
    <mergeCell ref="AQ32:AR36"/>
    <mergeCell ref="AP35:AP36"/>
    <mergeCell ref="AQ20:AR24"/>
    <mergeCell ref="AP23:AP24"/>
    <mergeCell ref="AQ26:AR30"/>
    <mergeCell ref="AP29:AP30"/>
    <mergeCell ref="L55:R55"/>
    <mergeCell ref="L56:R56"/>
    <mergeCell ref="C59:J59"/>
    <mergeCell ref="C60:J60"/>
    <mergeCell ref="N20:R20"/>
    <mergeCell ref="N21:R21"/>
    <mergeCell ref="AE43:AL43"/>
    <mergeCell ref="U55:AA55"/>
    <mergeCell ref="AC55:AK55"/>
    <mergeCell ref="U56:AA56"/>
    <mergeCell ref="AC56:AK56"/>
    <mergeCell ref="U52:AA52"/>
    <mergeCell ref="AC52:AK52"/>
    <mergeCell ref="U53:AA53"/>
    <mergeCell ref="AC53:AK53"/>
    <mergeCell ref="C41:D41"/>
    <mergeCell ref="E41:AD41"/>
    <mergeCell ref="AE41:AL41"/>
    <mergeCell ref="AE44:AL44"/>
    <mergeCell ref="C44:AD44"/>
    <mergeCell ref="C42:D42"/>
    <mergeCell ref="E42:AD42"/>
    <mergeCell ref="AE42:AL42"/>
    <mergeCell ref="C43:D43"/>
    <mergeCell ref="E43:AD43"/>
    <mergeCell ref="C39:D39"/>
    <mergeCell ref="E39:AD39"/>
    <mergeCell ref="AE39:AL39"/>
    <mergeCell ref="C40:D40"/>
    <mergeCell ref="E40:AD40"/>
    <mergeCell ref="AE40:AL40"/>
    <mergeCell ref="C37:D37"/>
    <mergeCell ref="E37:AD37"/>
    <mergeCell ref="AE37:AL37"/>
    <mergeCell ref="C38:D38"/>
    <mergeCell ref="E38:AD38"/>
    <mergeCell ref="AE38:AL38"/>
    <mergeCell ref="C35:D35"/>
    <mergeCell ref="E35:AD35"/>
    <mergeCell ref="AE35:AL35"/>
    <mergeCell ref="C36:D36"/>
    <mergeCell ref="E36:AD36"/>
    <mergeCell ref="AE36:AL36"/>
    <mergeCell ref="C33:D33"/>
    <mergeCell ref="E33:AD33"/>
    <mergeCell ref="AE33:AL33"/>
    <mergeCell ref="C34:D34"/>
    <mergeCell ref="E34:AD34"/>
    <mergeCell ref="AE34:AL34"/>
    <mergeCell ref="M24:Q24"/>
    <mergeCell ref="AE29:AL30"/>
    <mergeCell ref="E29:AD30"/>
    <mergeCell ref="M26:R26"/>
    <mergeCell ref="C32:D32"/>
    <mergeCell ref="E32:AD32"/>
    <mergeCell ref="AE32:AL32"/>
    <mergeCell ref="B1:AN1"/>
    <mergeCell ref="C4:W4"/>
    <mergeCell ref="C5:W5"/>
    <mergeCell ref="C9:AL9"/>
    <mergeCell ref="N22:R22"/>
    <mergeCell ref="C31:D31"/>
    <mergeCell ref="E31:AD31"/>
    <mergeCell ref="AE31:AL31"/>
    <mergeCell ref="C29:D30"/>
    <mergeCell ref="J24:K24"/>
    <mergeCell ref="AQ8:AR10"/>
    <mergeCell ref="AQ11:AR12"/>
    <mergeCell ref="C10:AL11"/>
    <mergeCell ref="C6:W6"/>
    <mergeCell ref="C7:W7"/>
    <mergeCell ref="C15:AL15"/>
    <mergeCell ref="AQ14:AR18"/>
    <mergeCell ref="AP17:AP18"/>
    <mergeCell ref="C17:AL17"/>
    <mergeCell ref="C18:AL18"/>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3">
    <dataValidation type="list" allowBlank="1" showInputMessage="1" showErrorMessage="1" sqref="AP35:AP36 AP17:AP18 AP29:AP30 AP23:AP24">
      <formula1>$AP$8:$AP$9</formula1>
    </dataValidation>
    <dataValidation type="list" allowBlank="1" showInputMessage="1" showErrorMessage="1" sqref="AQ11:AR12">
      <formula1>$AR$3:$AR$5</formula1>
    </dataValidation>
    <dataValidation type="list" allowBlank="1" showInputMessage="1" showErrorMessage="1" sqref="E32:AD32 E35:AD43">
      <formula1>$C$70:$C$84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AY15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1.875" style="33" customWidth="1"/>
    <col min="44" max="44" width="34.00390625" style="1" customWidth="1"/>
    <col min="45" max="45" width="1.75390625" style="1" hidden="1" customWidth="1"/>
    <col min="46" max="46" width="3.75390625" style="28" hidden="1" customWidth="1"/>
    <col min="47" max="48" width="1.75390625" style="1" hidden="1" customWidth="1"/>
    <col min="49" max="49" width="1.75390625" style="1" customWidth="1"/>
    <col min="50" max="51" width="2.75390625" style="1" customWidth="1"/>
    <col min="52" max="16384" width="2.75390625" style="1" customWidth="1"/>
  </cols>
  <sheetData>
    <row r="1" spans="2:46" s="14" customFormat="1" ht="17.25" customHeight="1" thickBot="1">
      <c r="B1" s="106" t="s">
        <v>236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T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44"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R3" s="59"/>
    </row>
    <row r="4" spans="2:44"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R4" s="60"/>
    </row>
    <row r="5" spans="2:44"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R5" s="60"/>
    </row>
    <row r="6" spans="2:5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58"/>
      <c r="AQ6" s="58"/>
      <c r="AR6" s="57"/>
      <c r="AS6" s="57"/>
      <c r="AT6" s="37"/>
      <c r="AU6" s="57"/>
      <c r="AV6" s="57"/>
      <c r="AW6" s="57"/>
      <c r="AX6" s="57"/>
      <c r="AY6" s="57"/>
    </row>
    <row r="7" spans="2:51" ht="12" customHeight="1">
      <c r="B7" s="6"/>
      <c r="C7" s="103" t="s">
        <v>284</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58"/>
      <c r="AR7" s="57"/>
      <c r="AS7" s="57"/>
      <c r="AT7" s="37"/>
      <c r="AU7" s="57"/>
      <c r="AV7" s="57"/>
      <c r="AW7" s="57"/>
      <c r="AX7" s="57"/>
      <c r="AY7" s="57"/>
    </row>
    <row r="8" spans="2:5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56"/>
      <c r="AR8" s="56"/>
      <c r="AS8" s="57"/>
      <c r="AT8" s="37"/>
      <c r="AU8" s="57"/>
      <c r="AV8" s="57"/>
      <c r="AW8" s="57"/>
      <c r="AX8" s="57"/>
      <c r="AY8" s="57"/>
    </row>
    <row r="9" spans="2:5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56"/>
      <c r="AR9" s="56"/>
      <c r="AS9" s="57"/>
      <c r="AT9" s="37"/>
      <c r="AU9" s="57"/>
      <c r="AV9" s="57"/>
      <c r="AW9" s="57"/>
      <c r="AX9" s="57"/>
      <c r="AY9" s="57"/>
    </row>
    <row r="10" spans="2:51" ht="12" customHeight="1">
      <c r="B10" s="6"/>
      <c r="C10" s="101" t="s">
        <v>265</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58"/>
      <c r="AQ10" s="56"/>
      <c r="AR10" s="56"/>
      <c r="AS10" s="57"/>
      <c r="AT10" s="37"/>
      <c r="AU10" s="57"/>
      <c r="AV10" s="57"/>
      <c r="AW10" s="57"/>
      <c r="AX10" s="57"/>
      <c r="AY10" s="57"/>
    </row>
    <row r="11" spans="2:5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56"/>
      <c r="AQ11" s="56"/>
      <c r="AR11" s="56"/>
      <c r="AS11" s="57"/>
      <c r="AT11" s="37"/>
      <c r="AU11" s="57"/>
      <c r="AV11" s="57"/>
      <c r="AW11" s="57"/>
      <c r="AX11" s="57"/>
      <c r="AY11" s="57"/>
    </row>
    <row r="12" spans="2:5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6"/>
      <c r="AQ12" s="56"/>
      <c r="AR12" s="56"/>
      <c r="AS12" s="57"/>
      <c r="AT12" s="37"/>
      <c r="AU12" s="57"/>
      <c r="AV12" s="57"/>
      <c r="AW12" s="57"/>
      <c r="AX12" s="37"/>
      <c r="AY12" s="57"/>
    </row>
    <row r="13" spans="2:5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58"/>
      <c r="AR13" s="57"/>
      <c r="AS13" s="57"/>
      <c r="AT13" s="37"/>
      <c r="AU13" s="57"/>
      <c r="AV13" s="57"/>
      <c r="AW13" s="57"/>
      <c r="AX13" s="37"/>
      <c r="AY13" s="57"/>
    </row>
    <row r="14" spans="2:5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58"/>
      <c r="AQ14" s="56"/>
      <c r="AR14" s="56"/>
      <c r="AS14" s="57"/>
      <c r="AT14" s="37"/>
      <c r="AU14" s="57"/>
      <c r="AV14" s="57"/>
      <c r="AW14" s="57"/>
      <c r="AX14" s="37"/>
      <c r="AY14" s="57"/>
    </row>
    <row r="15" spans="2:51" ht="12" customHeight="1">
      <c r="B15" s="6"/>
      <c r="C15" s="102" t="s">
        <v>233</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56"/>
      <c r="AS15" s="57"/>
      <c r="AT15" s="37"/>
      <c r="AU15" s="57"/>
      <c r="AV15" s="57"/>
      <c r="AW15" s="57"/>
      <c r="AX15" s="37"/>
      <c r="AY15" s="57"/>
    </row>
    <row r="16" spans="2:5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56"/>
      <c r="AS16" s="57"/>
      <c r="AT16" s="37"/>
      <c r="AU16" s="57"/>
      <c r="AV16" s="57"/>
      <c r="AW16" s="57"/>
      <c r="AX16" s="37"/>
      <c r="AY16" s="57"/>
    </row>
    <row r="17" spans="2:51" ht="12" customHeight="1">
      <c r="B17" s="6"/>
      <c r="C17" s="102" t="s">
        <v>269</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56"/>
      <c r="AS17" s="57"/>
      <c r="AT17" s="37"/>
      <c r="AU17" s="57"/>
      <c r="AV17" s="57"/>
      <c r="AW17" s="57"/>
      <c r="AX17" s="37"/>
      <c r="AY17" s="57"/>
    </row>
    <row r="18" spans="2:5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56"/>
      <c r="AS18" s="57"/>
      <c r="AT18" s="37"/>
      <c r="AU18" s="57"/>
      <c r="AV18" s="57"/>
      <c r="AW18" s="57"/>
      <c r="AX18" s="37"/>
      <c r="AY18" s="57"/>
    </row>
    <row r="19" spans="2:46" ht="12" customHeight="1">
      <c r="B19" s="6"/>
      <c r="C19" s="26" t="s">
        <v>243</v>
      </c>
      <c r="D19" s="20"/>
      <c r="E19" s="20"/>
      <c r="F19" s="20"/>
      <c r="G19" s="20"/>
      <c r="H19" s="20"/>
      <c r="I19" s="20"/>
      <c r="J19" s="20"/>
      <c r="K19" s="20"/>
      <c r="L19" s="20"/>
      <c r="M19" s="20"/>
      <c r="N19" s="108">
        <v>43556</v>
      </c>
      <c r="O19" s="108"/>
      <c r="P19" s="108"/>
      <c r="Q19" s="108"/>
      <c r="R19" s="108"/>
      <c r="S19" s="38" t="s">
        <v>244</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T19" s="1"/>
    </row>
    <row r="20" spans="2:46" ht="12" customHeight="1">
      <c r="B20" s="6"/>
      <c r="C20" s="24"/>
      <c r="D20" s="20"/>
      <c r="E20" s="20"/>
      <c r="F20" s="20"/>
      <c r="G20" s="20"/>
      <c r="H20" s="20"/>
      <c r="I20" s="20"/>
      <c r="J20" s="20"/>
      <c r="K20" s="20"/>
      <c r="L20" s="20"/>
      <c r="M20" s="20"/>
      <c r="N20" s="108">
        <f>N19+1</f>
        <v>43557</v>
      </c>
      <c r="O20" s="108"/>
      <c r="P20" s="108"/>
      <c r="Q20" s="108"/>
      <c r="R20" s="108"/>
      <c r="S20" s="24" t="s">
        <v>272</v>
      </c>
      <c r="T20" s="39"/>
      <c r="U20" s="39"/>
      <c r="V20" s="39"/>
      <c r="W20" s="39"/>
      <c r="X20" s="39"/>
      <c r="Y20" s="24"/>
      <c r="Z20" s="24"/>
      <c r="AA20" s="24"/>
      <c r="AB20" s="24"/>
      <c r="AC20" s="24"/>
      <c r="AD20" s="24"/>
      <c r="AE20" s="24"/>
      <c r="AF20" s="24"/>
      <c r="AG20" s="24"/>
      <c r="AH20" s="24"/>
      <c r="AI20" s="24"/>
      <c r="AJ20" s="24"/>
      <c r="AK20" s="24"/>
      <c r="AL20" s="24"/>
      <c r="AM20" s="7"/>
      <c r="AP20" s="28"/>
      <c r="AQ20" s="28"/>
      <c r="AT20" s="1"/>
    </row>
    <row r="21" spans="2:46" ht="12" customHeight="1">
      <c r="B21" s="6"/>
      <c r="C21" s="24"/>
      <c r="D21" s="20"/>
      <c r="E21" s="20"/>
      <c r="F21" s="20"/>
      <c r="G21" s="20"/>
      <c r="H21" s="20"/>
      <c r="I21" s="20"/>
      <c r="J21" s="20"/>
      <c r="K21" s="20"/>
      <c r="L21" s="20"/>
      <c r="M21" s="20"/>
      <c r="N21" s="108">
        <f>N20+3</f>
        <v>43560</v>
      </c>
      <c r="O21" s="108"/>
      <c r="P21" s="108"/>
      <c r="Q21" s="108"/>
      <c r="R21" s="108"/>
      <c r="S21" s="24" t="s">
        <v>273</v>
      </c>
      <c r="T21" s="39"/>
      <c r="U21" s="39"/>
      <c r="V21" s="39"/>
      <c r="W21" s="39"/>
      <c r="X21" s="39"/>
      <c r="Y21" s="24"/>
      <c r="Z21" s="24"/>
      <c r="AA21" s="24"/>
      <c r="AB21" s="24"/>
      <c r="AC21" s="24"/>
      <c r="AD21" s="24"/>
      <c r="AE21" s="24"/>
      <c r="AF21" s="24"/>
      <c r="AG21" s="24"/>
      <c r="AH21" s="24"/>
      <c r="AI21" s="24"/>
      <c r="AJ21" s="24"/>
      <c r="AK21" s="24"/>
      <c r="AL21" s="24"/>
      <c r="AM21" s="7"/>
      <c r="AP21" s="28"/>
      <c r="AQ21" s="28"/>
      <c r="AT21" s="1"/>
    </row>
    <row r="22" spans="2:46" ht="12" customHeight="1">
      <c r="B22" s="6"/>
      <c r="C22" s="24"/>
      <c r="D22" s="20"/>
      <c r="E22" s="20"/>
      <c r="F22" s="20"/>
      <c r="G22" s="20"/>
      <c r="H22" s="20"/>
      <c r="I22" s="20"/>
      <c r="J22" s="20"/>
      <c r="K22" s="20"/>
      <c r="L22" s="20"/>
      <c r="M22" s="20"/>
      <c r="N22" s="108">
        <v>43561</v>
      </c>
      <c r="O22" s="108"/>
      <c r="P22" s="108"/>
      <c r="Q22" s="108"/>
      <c r="R22" s="108"/>
      <c r="S22" s="24" t="s">
        <v>247</v>
      </c>
      <c r="T22" s="38"/>
      <c r="U22" s="38"/>
      <c r="V22" s="38"/>
      <c r="W22" s="38"/>
      <c r="X22" s="38"/>
      <c r="Y22" s="24"/>
      <c r="Z22" s="24"/>
      <c r="AA22" s="24"/>
      <c r="AB22" s="24"/>
      <c r="AC22" s="24"/>
      <c r="AD22" s="24"/>
      <c r="AE22" s="24"/>
      <c r="AF22" s="24"/>
      <c r="AG22" s="24"/>
      <c r="AH22" s="24"/>
      <c r="AI22" s="24"/>
      <c r="AJ22" s="24"/>
      <c r="AK22" s="24"/>
      <c r="AL22" s="24"/>
      <c r="AM22" s="7"/>
      <c r="AP22" s="28"/>
      <c r="AQ22" s="28"/>
      <c r="AT22" s="1"/>
    </row>
    <row r="23" spans="2:46" ht="12" customHeight="1">
      <c r="B23" s="6"/>
      <c r="C23" s="24"/>
      <c r="D23" s="20"/>
      <c r="E23" s="20"/>
      <c r="F23" s="20"/>
      <c r="G23" s="20"/>
      <c r="H23" s="20"/>
      <c r="I23" s="20"/>
      <c r="J23" s="20"/>
      <c r="K23" s="20"/>
      <c r="L23" s="20"/>
      <c r="M23" s="20"/>
      <c r="N23" s="132">
        <v>2.3951</v>
      </c>
      <c r="O23" s="132"/>
      <c r="P23" s="132"/>
      <c r="Q23" s="132"/>
      <c r="R23" s="132"/>
      <c r="S23" s="24" t="s">
        <v>270</v>
      </c>
      <c r="T23" s="38"/>
      <c r="U23" s="38"/>
      <c r="V23" s="38"/>
      <c r="W23" s="38"/>
      <c r="X23" s="38"/>
      <c r="Y23" s="24"/>
      <c r="Z23" s="24"/>
      <c r="AA23" s="24"/>
      <c r="AB23" s="24"/>
      <c r="AC23" s="24"/>
      <c r="AD23" s="24"/>
      <c r="AE23" s="24"/>
      <c r="AF23" s="24"/>
      <c r="AG23" s="24"/>
      <c r="AH23" s="24"/>
      <c r="AI23" s="24"/>
      <c r="AJ23" s="24"/>
      <c r="AK23" s="24"/>
      <c r="AL23" s="24"/>
      <c r="AM23" s="7"/>
      <c r="AP23" s="1"/>
      <c r="AQ23" s="1"/>
      <c r="AT23" s="1"/>
    </row>
    <row r="24" spans="2:46" ht="12" customHeight="1">
      <c r="B24" s="6"/>
      <c r="C24" s="24"/>
      <c r="D24" s="20"/>
      <c r="E24" s="20"/>
      <c r="F24" s="20"/>
      <c r="G24" s="20"/>
      <c r="H24" s="20"/>
      <c r="I24" s="20"/>
      <c r="J24" s="20"/>
      <c r="K24" s="20"/>
      <c r="L24" s="20"/>
      <c r="M24" s="20"/>
      <c r="N24" s="133" t="s">
        <v>271</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P24" s="1"/>
      <c r="AQ24" s="1"/>
      <c r="AT24" s="1"/>
    </row>
    <row r="25" spans="2:4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
      <c r="AQ25" s="1"/>
      <c r="AT25" s="1"/>
    </row>
    <row r="26" spans="2:4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
      <c r="AQ26" s="1"/>
      <c r="AT26" s="1"/>
    </row>
    <row r="27" spans="2:4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T27" s="1"/>
    </row>
    <row r="28" spans="2:46" ht="12" customHeight="1">
      <c r="B28" s="6"/>
      <c r="C28" s="24" t="s">
        <v>6</v>
      </c>
      <c r="D28" s="20"/>
      <c r="E28" s="20"/>
      <c r="F28" s="20"/>
      <c r="G28" s="20"/>
      <c r="H28" s="20"/>
      <c r="I28" s="20"/>
      <c r="J28" s="20"/>
      <c r="K28" s="20"/>
      <c r="L28" s="20"/>
      <c r="M28" s="114">
        <f>AE46</f>
        <v>1707.06</v>
      </c>
      <c r="N28" s="114"/>
      <c r="O28" s="114"/>
      <c r="P28" s="114"/>
      <c r="Q28" s="114"/>
      <c r="R28" s="114"/>
      <c r="S28" s="24" t="s">
        <v>268</v>
      </c>
      <c r="T28" s="20"/>
      <c r="U28" s="20"/>
      <c r="V28" s="20"/>
      <c r="W28" s="20"/>
      <c r="X28" s="20"/>
      <c r="Y28" s="20"/>
      <c r="Z28" s="20"/>
      <c r="AA28" s="20"/>
      <c r="AB28" s="20"/>
      <c r="AC28" s="20"/>
      <c r="AD28" s="20"/>
      <c r="AE28" s="20"/>
      <c r="AF28" s="20"/>
      <c r="AG28" s="20"/>
      <c r="AH28" s="20"/>
      <c r="AI28" s="20"/>
      <c r="AJ28" s="20"/>
      <c r="AK28" s="20"/>
      <c r="AL28" s="21"/>
      <c r="AM28" s="7"/>
      <c r="AO28" s="34"/>
      <c r="AP28" s="1"/>
      <c r="AQ28" s="1"/>
      <c r="AT28" s="1"/>
    </row>
    <row r="29" spans="2:4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P29" s="1"/>
      <c r="AQ29" s="1"/>
      <c r="AT29" s="1"/>
    </row>
    <row r="30" spans="2:4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P30" s="1"/>
      <c r="AQ30" s="1"/>
      <c r="AT30" s="1"/>
    </row>
    <row r="31" spans="2:4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12</v>
      </c>
      <c r="AF31" s="113"/>
      <c r="AG31" s="113"/>
      <c r="AH31" s="113"/>
      <c r="AI31" s="113"/>
      <c r="AJ31" s="113"/>
      <c r="AK31" s="113"/>
      <c r="AL31" s="113"/>
      <c r="AM31" s="7"/>
      <c r="AO31" s="34"/>
      <c r="AP31" s="1"/>
      <c r="AQ31" s="1"/>
      <c r="AT31" s="1"/>
    </row>
    <row r="32" spans="2:4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
      <c r="AQ32" s="1"/>
      <c r="AT32" s="1"/>
    </row>
    <row r="33" spans="2:5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
      <c r="AS33" s="3"/>
      <c r="AT33" s="41"/>
      <c r="AU33" s="3"/>
      <c r="AV33" s="3"/>
      <c r="AW33" s="3"/>
      <c r="AX33" s="28"/>
    </row>
    <row r="34" spans="2:50" ht="15" customHeight="1">
      <c r="B34" s="6"/>
      <c r="C34" s="115">
        <v>1</v>
      </c>
      <c r="D34" s="115"/>
      <c r="E34" s="116" t="s">
        <v>274</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34">
        <f>(N22-N21+N20-N19)*AP37</f>
        <v>20</v>
      </c>
      <c r="AF34" s="134"/>
      <c r="AG34" s="134"/>
      <c r="AH34" s="134"/>
      <c r="AI34" s="134"/>
      <c r="AJ34" s="134"/>
      <c r="AK34" s="134"/>
      <c r="AL34" s="134"/>
      <c r="AM34" s="7"/>
      <c r="AO34" s="34"/>
      <c r="AQ34" s="99" t="s">
        <v>266</v>
      </c>
      <c r="AR34" s="99"/>
      <c r="AS34" s="3"/>
      <c r="AT34" s="41"/>
      <c r="AU34" s="3"/>
      <c r="AV34" s="3"/>
      <c r="AW34" s="3"/>
      <c r="AX34" s="28"/>
    </row>
    <row r="35" spans="2:50" ht="15" customHeight="1">
      <c r="B35" s="6"/>
      <c r="C35" s="118">
        <v>2</v>
      </c>
      <c r="D35" s="118"/>
      <c r="E35" s="119" t="s">
        <v>275</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0">
        <f>ROUND((N21-N20+1)*AP43*N23,2)</f>
        <v>1437.06</v>
      </c>
      <c r="AF35" s="120"/>
      <c r="AG35" s="120"/>
      <c r="AH35" s="120"/>
      <c r="AI35" s="120"/>
      <c r="AJ35" s="120"/>
      <c r="AK35" s="120"/>
      <c r="AL35" s="120"/>
      <c r="AM35" s="7"/>
      <c r="AO35" s="34"/>
      <c r="AQ35" s="99"/>
      <c r="AR35" s="99"/>
      <c r="AS35" s="3"/>
      <c r="AT35" s="41"/>
      <c r="AU35" s="3"/>
      <c r="AV35" s="3"/>
      <c r="AW35" s="3"/>
      <c r="AX35" s="28"/>
    </row>
    <row r="36" spans="2:50" ht="15" customHeight="1">
      <c r="B36" s="6"/>
      <c r="C36" s="118">
        <v>3</v>
      </c>
      <c r="D36" s="118"/>
      <c r="E36" s="119" t="s">
        <v>279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v>250</v>
      </c>
      <c r="AF36" s="122"/>
      <c r="AG36" s="122"/>
      <c r="AH36" s="122"/>
      <c r="AI36" s="122"/>
      <c r="AJ36" s="122"/>
      <c r="AK36" s="122"/>
      <c r="AL36" s="122"/>
      <c r="AM36" s="7"/>
      <c r="AQ36" s="99"/>
      <c r="AR36" s="99"/>
      <c r="AS36" s="3"/>
      <c r="AT36" s="41">
        <f>IF(AP35="Да",0.5,1)</f>
        <v>1</v>
      </c>
      <c r="AU36" s="3"/>
      <c r="AV36" s="3"/>
      <c r="AW36" s="3"/>
      <c r="AX36" s="28"/>
    </row>
    <row r="37" spans="2:5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104">
        <v>10</v>
      </c>
      <c r="AQ37" s="99"/>
      <c r="AR37" s="99"/>
      <c r="AS37" s="3"/>
      <c r="AT37" s="41"/>
      <c r="AU37" s="3"/>
      <c r="AV37" s="3"/>
      <c r="AW37" s="3"/>
      <c r="AX37" s="28"/>
    </row>
    <row r="38" spans="2:5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105"/>
      <c r="AQ38" s="99"/>
      <c r="AR38" s="99"/>
      <c r="AX38" s="28">
        <f>IF(AP37="Да",1.05,1)</f>
        <v>1</v>
      </c>
    </row>
    <row r="39" spans="2:5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c r="AP39" s="56" t="s">
        <v>242</v>
      </c>
      <c r="AQ39" s="56"/>
      <c r="AR39" s="56"/>
      <c r="AX39" s="28"/>
    </row>
    <row r="40" spans="2:5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c r="AQ40" s="99" t="s">
        <v>267</v>
      </c>
      <c r="AR40" s="99"/>
      <c r="AT40" s="28">
        <f>IF(AP39="Да",1.05,1)</f>
        <v>1</v>
      </c>
      <c r="AX40" s="28"/>
    </row>
    <row r="41" spans="2:44"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c r="AQ41" s="99"/>
      <c r="AR41" s="99"/>
    </row>
    <row r="42" spans="2:44"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c r="AQ42" s="99"/>
      <c r="AR42" s="99"/>
    </row>
    <row r="43" spans="2:44"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P43" s="104">
        <v>150</v>
      </c>
      <c r="AQ43" s="99"/>
      <c r="AR43" s="99"/>
    </row>
    <row r="44" spans="2:44"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P44" s="105"/>
      <c r="AQ44" s="99"/>
      <c r="AR44" s="99"/>
    </row>
    <row r="45" spans="2:39"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9"/>
      <c r="AF45" s="129"/>
      <c r="AG45" s="129"/>
      <c r="AH45" s="129"/>
      <c r="AI45" s="129"/>
      <c r="AJ45" s="129"/>
      <c r="AK45" s="129"/>
      <c r="AL45" s="129"/>
      <c r="AM45" s="7"/>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23">
        <f>SUM(AE34:AL45)</f>
        <v>1707.06</v>
      </c>
      <c r="AF46" s="123"/>
      <c r="AG46" s="123"/>
      <c r="AH46" s="123"/>
      <c r="AI46" s="123"/>
      <c r="AJ46" s="123"/>
      <c r="AK46" s="123"/>
      <c r="AL46" s="123"/>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4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T53" s="42"/>
    </row>
    <row r="54" spans="2:4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T54" s="42"/>
    </row>
    <row r="55" spans="2:4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T55" s="42"/>
    </row>
    <row r="56" spans="2:4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T56" s="42"/>
    </row>
    <row r="57" spans="2:4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T57" s="42"/>
    </row>
    <row r="58" spans="2:4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T58" s="42"/>
    </row>
    <row r="59" spans="2:4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2"/>
    </row>
    <row r="60" spans="2:4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2"/>
    </row>
    <row r="61" spans="2:4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2"/>
    </row>
    <row r="62" spans="2:4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2"/>
    </row>
    <row r="63" spans="2:4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2"/>
    </row>
    <row r="64" spans="2:4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2"/>
    </row>
    <row r="65" spans="2:4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T65" s="42"/>
    </row>
    <row r="66" spans="2:4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c r="AO66" s="35"/>
      <c r="AP66" s="35"/>
      <c r="AQ66" s="35"/>
      <c r="AT66" s="42"/>
    </row>
    <row r="67" spans="2:46" s="2" customFormat="1" ht="12" customHeight="1">
      <c r="B67" s="8"/>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7"/>
      <c r="AD67" s="17"/>
      <c r="AE67" s="17"/>
      <c r="AF67" s="17"/>
      <c r="AG67" s="17"/>
      <c r="AH67" s="17"/>
      <c r="AI67" s="17"/>
      <c r="AJ67" s="17"/>
      <c r="AK67" s="17"/>
      <c r="AL67" s="17"/>
      <c r="AM67" s="9"/>
      <c r="AO67" s="35"/>
      <c r="AP67" s="35"/>
      <c r="AQ67" s="35"/>
      <c r="AT67" s="42"/>
    </row>
    <row r="68" spans="2:46" s="2" customFormat="1" ht="12" customHeight="1">
      <c r="B68" s="8"/>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7"/>
      <c r="AK68" s="17"/>
      <c r="AL68" s="17"/>
      <c r="AM68" s="9"/>
      <c r="AO68" s="35"/>
      <c r="AP68" s="35"/>
      <c r="AQ68" s="35"/>
      <c r="AT68" s="42"/>
    </row>
    <row r="69" spans="2:39" ht="12" customHeight="1" thickBot="1">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2"/>
    </row>
    <row r="70" spans="3:12" ht="12" customHeight="1">
      <c r="C70" s="3"/>
      <c r="D70" s="3"/>
      <c r="E70" s="3"/>
      <c r="F70" s="3"/>
      <c r="G70" s="3"/>
      <c r="H70" s="3"/>
      <c r="I70" s="3"/>
      <c r="J70" s="3"/>
      <c r="K70" s="3"/>
      <c r="L70" s="3"/>
    </row>
    <row r="71" spans="3:12" ht="12" customHeight="1" thickBot="1">
      <c r="C71" s="3"/>
      <c r="D71" s="3"/>
      <c r="E71" s="3"/>
      <c r="F71" s="3"/>
      <c r="G71" s="3"/>
      <c r="H71" s="3"/>
      <c r="I71" s="3"/>
      <c r="J71" s="3"/>
      <c r="K71" s="3"/>
      <c r="L71" s="3"/>
    </row>
    <row r="72" spans="2:39" ht="12" customHeight="1">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3"/>
    </row>
    <row r="73" spans="2:39" ht="12" customHeight="1">
      <c r="B73" s="64"/>
      <c r="C73" s="69" t="s">
        <v>277</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1"/>
      <c r="AM73" s="65"/>
    </row>
    <row r="74" spans="2:39" ht="12" customHeight="1">
      <c r="B74" s="64"/>
      <c r="C74" s="72" t="s">
        <v>276</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278</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279</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280</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281</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t="s">
        <v>282</v>
      </c>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t="s">
        <v>283</v>
      </c>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2"/>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4"/>
      <c r="AM85" s="65"/>
    </row>
    <row r="86" spans="2:39" ht="12" customHeight="1">
      <c r="B86" s="64"/>
      <c r="C86" s="72"/>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4"/>
      <c r="AM86" s="65"/>
    </row>
    <row r="87" spans="2:39" ht="12" customHeight="1">
      <c r="B87" s="64"/>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7"/>
      <c r="AM87" s="65"/>
    </row>
    <row r="88" spans="2:39" ht="12" customHeight="1" thickBot="1">
      <c r="B88" s="66"/>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8"/>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sheetData>
  <sheetProtection/>
  <mergeCells count="80">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C42:D42"/>
    <mergeCell ref="E42:AD42"/>
    <mergeCell ref="AE42:AL42"/>
    <mergeCell ref="C43:D43"/>
    <mergeCell ref="E43:AD43"/>
    <mergeCell ref="AE43:AL43"/>
    <mergeCell ref="C44:D44"/>
    <mergeCell ref="E44:AD44"/>
    <mergeCell ref="AE44:AL44"/>
    <mergeCell ref="C45:D45"/>
    <mergeCell ref="E45:AD45"/>
    <mergeCell ref="AE45:AL45"/>
    <mergeCell ref="U57:AA57"/>
    <mergeCell ref="AC57:AK57"/>
    <mergeCell ref="U58:AA58"/>
    <mergeCell ref="AC58:AK58"/>
    <mergeCell ref="AE46:AL46"/>
    <mergeCell ref="C46:AD46"/>
    <mergeCell ref="AQ40:AR44"/>
    <mergeCell ref="AP43:AP44"/>
    <mergeCell ref="L57:R57"/>
    <mergeCell ref="L58:R58"/>
    <mergeCell ref="C61:J61"/>
    <mergeCell ref="C62:J62"/>
    <mergeCell ref="U54:AA54"/>
    <mergeCell ref="AC54:AK54"/>
    <mergeCell ref="U55:AA55"/>
    <mergeCell ref="AC55:AK55"/>
    <mergeCell ref="N23:R23"/>
    <mergeCell ref="N24:R24"/>
    <mergeCell ref="N20:R20"/>
    <mergeCell ref="N21:R21"/>
    <mergeCell ref="AQ34:AR38"/>
    <mergeCell ref="AP37:AP38"/>
    <mergeCell ref="N19:R19"/>
    <mergeCell ref="C16:AL16"/>
    <mergeCell ref="N22:R22"/>
    <mergeCell ref="C10:AL11"/>
    <mergeCell ref="C15:AL15"/>
    <mergeCell ref="C17:AL17"/>
    <mergeCell ref="C18:AL18"/>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4">
    <dataValidation type="list" allowBlank="1" showInputMessage="1" showErrorMessage="1" sqref="AP18">
      <formula1>$AP$8:$AP$9</formula1>
    </dataValidation>
    <dataValidation type="list" allowBlank="1" showInputMessage="1" showErrorMessage="1" sqref="AQ11:AR12">
      <formula1>$AR$3:$AR$5</formula1>
    </dataValidation>
    <dataValidation type="list" allowBlank="1" showInputMessage="1" showErrorMessage="1" sqref="E36:AD45">
      <formula1>$C$73:$C$87</formula1>
    </dataValidation>
    <dataValidation type="list" allowBlank="1" showInputMessage="1" showErrorMessage="1" sqref="C17:AL17">
      <formula1>Страны</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B1:AR11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625" style="1" customWidth="1"/>
    <col min="41" max="41" width="2.75390625" style="1" customWidth="1"/>
    <col min="42" max="42" width="12.75390625" style="1" bestFit="1" customWidth="1"/>
    <col min="43" max="44" width="20.75390625" style="1" customWidth="1"/>
    <col min="45" max="16384" width="2.75390625" style="1" customWidth="1"/>
  </cols>
  <sheetData>
    <row r="1" spans="2:40" s="14" customFormat="1" ht="17.25" customHeight="1" thickBot="1">
      <c r="B1" s="106" t="s">
        <v>236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7"/>
    </row>
    <row r="4" spans="2:39" ht="12" customHeight="1">
      <c r="B4" s="6"/>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7"/>
    </row>
    <row r="5" spans="2:39" ht="12" customHeight="1">
      <c r="B5" s="6"/>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7"/>
    </row>
    <row r="6" spans="2:39" ht="12" customHeight="1">
      <c r="B6" s="6"/>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1"/>
      <c r="AM6" s="7"/>
    </row>
    <row r="7" spans="2:39" ht="12" customHeight="1">
      <c r="B7" s="6"/>
      <c r="C7" s="102"/>
      <c r="D7" s="102"/>
      <c r="E7" s="102"/>
      <c r="F7" s="102"/>
      <c r="G7" s="102"/>
      <c r="H7" s="102"/>
      <c r="I7" s="102"/>
      <c r="J7" s="102"/>
      <c r="K7" s="102"/>
      <c r="L7" s="102"/>
      <c r="M7" s="102"/>
      <c r="N7" s="102"/>
      <c r="O7" s="102"/>
      <c r="P7" s="102"/>
      <c r="Q7" s="102"/>
      <c r="R7" s="102"/>
      <c r="S7" s="102"/>
      <c r="T7" s="102"/>
      <c r="U7" s="102"/>
      <c r="V7" s="102"/>
      <c r="W7" s="102"/>
      <c r="X7" s="20"/>
      <c r="Y7" s="20"/>
      <c r="Z7" s="20"/>
      <c r="AA7" s="20"/>
      <c r="AB7" s="20"/>
      <c r="AC7" s="20"/>
      <c r="AD7" s="20"/>
      <c r="AE7" s="20"/>
      <c r="AF7" s="20"/>
      <c r="AG7" s="20"/>
      <c r="AH7" s="20"/>
      <c r="AI7" s="20"/>
      <c r="AJ7" s="20"/>
      <c r="AK7" s="20"/>
      <c r="AL7" s="21"/>
      <c r="AM7" s="7"/>
    </row>
    <row r="8" spans="2:39" ht="12" customHeight="1">
      <c r="B8" s="6"/>
      <c r="C8" s="103" t="s">
        <v>2</v>
      </c>
      <c r="D8" s="103"/>
      <c r="E8" s="103"/>
      <c r="F8" s="103"/>
      <c r="G8" s="103"/>
      <c r="H8" s="103"/>
      <c r="I8" s="103"/>
      <c r="J8" s="103"/>
      <c r="K8" s="103"/>
      <c r="L8" s="103"/>
      <c r="M8" s="103"/>
      <c r="N8" s="103"/>
      <c r="O8" s="103"/>
      <c r="P8" s="103"/>
      <c r="Q8" s="103"/>
      <c r="R8" s="103"/>
      <c r="S8" s="103"/>
      <c r="T8" s="103"/>
      <c r="U8" s="103"/>
      <c r="V8" s="103"/>
      <c r="W8" s="103"/>
      <c r="X8" s="20"/>
      <c r="Y8" s="20"/>
      <c r="Z8" s="20"/>
      <c r="AA8" s="20"/>
      <c r="AB8" s="20"/>
      <c r="AC8" s="20"/>
      <c r="AD8" s="20"/>
      <c r="AE8" s="20"/>
      <c r="AF8" s="20"/>
      <c r="AG8" s="20"/>
      <c r="AH8" s="20"/>
      <c r="AI8" s="20"/>
      <c r="AJ8" s="20"/>
      <c r="AK8" s="20"/>
      <c r="AL8" s="21"/>
      <c r="AM8" s="7"/>
    </row>
    <row r="9" spans="2:39" ht="12" customHeight="1">
      <c r="B9" s="6"/>
      <c r="C9" s="29"/>
      <c r="D9" s="29"/>
      <c r="E9" s="29"/>
      <c r="F9" s="29"/>
      <c r="G9" s="29"/>
      <c r="H9" s="29"/>
      <c r="I9" s="29"/>
      <c r="J9" s="29"/>
      <c r="K9" s="29"/>
      <c r="L9" s="29"/>
      <c r="M9" s="29"/>
      <c r="N9" s="29"/>
      <c r="O9" s="29"/>
      <c r="P9" s="29"/>
      <c r="Q9" s="29"/>
      <c r="R9" s="29"/>
      <c r="S9" s="29"/>
      <c r="T9" s="29"/>
      <c r="U9" s="29"/>
      <c r="V9" s="29"/>
      <c r="W9" s="29"/>
      <c r="X9" s="20"/>
      <c r="Y9" s="20"/>
      <c r="Z9" s="20"/>
      <c r="AA9" s="20"/>
      <c r="AB9" s="20"/>
      <c r="AC9" s="20"/>
      <c r="AD9" s="20"/>
      <c r="AE9" s="20"/>
      <c r="AF9" s="20"/>
      <c r="AG9" s="20"/>
      <c r="AH9" s="20"/>
      <c r="AI9" s="20"/>
      <c r="AJ9" s="20"/>
      <c r="AK9" s="20"/>
      <c r="AL9" s="21"/>
      <c r="AM9" s="7"/>
    </row>
    <row r="10" spans="2:39" ht="12" customHeight="1">
      <c r="B10" s="6"/>
      <c r="C10" s="29"/>
      <c r="D10" s="29"/>
      <c r="E10" s="29"/>
      <c r="F10" s="29"/>
      <c r="G10" s="29"/>
      <c r="H10" s="29"/>
      <c r="I10" s="29"/>
      <c r="J10" s="29"/>
      <c r="K10" s="29"/>
      <c r="L10" s="29"/>
      <c r="M10" s="29"/>
      <c r="N10" s="29"/>
      <c r="O10" s="29"/>
      <c r="P10" s="29"/>
      <c r="Q10" s="29"/>
      <c r="R10" s="29"/>
      <c r="S10" s="29"/>
      <c r="T10" s="29"/>
      <c r="U10" s="29"/>
      <c r="V10" s="29"/>
      <c r="W10" s="29"/>
      <c r="X10" s="20"/>
      <c r="Y10" s="20"/>
      <c r="Z10" s="20"/>
      <c r="AA10" s="20"/>
      <c r="AB10" s="20"/>
      <c r="AC10" s="20"/>
      <c r="AD10" s="20"/>
      <c r="AE10" s="20"/>
      <c r="AF10" s="20"/>
      <c r="AG10" s="20"/>
      <c r="AH10" s="20"/>
      <c r="AI10" s="20"/>
      <c r="AJ10" s="20"/>
      <c r="AK10" s="20"/>
      <c r="AL10" s="21"/>
      <c r="AM10" s="7"/>
    </row>
    <row r="11" spans="2:39" ht="12" customHeight="1">
      <c r="B11" s="6"/>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1"/>
      <c r="AM11" s="7"/>
    </row>
    <row r="12" spans="2:39" ht="12" customHeight="1">
      <c r="B12" s="6"/>
      <c r="C12" s="107" t="s">
        <v>3</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7"/>
    </row>
    <row r="13" spans="2:39" ht="12" customHeight="1">
      <c r="B13" s="6"/>
      <c r="C13" s="101" t="s">
        <v>326</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7"/>
    </row>
    <row r="14" spans="2:39" ht="12" customHeight="1">
      <c r="B14" s="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7"/>
    </row>
    <row r="15" spans="2:39" ht="12" customHeight="1">
      <c r="B15" s="6"/>
      <c r="C15" s="31"/>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1"/>
      <c r="AM15" s="7"/>
    </row>
    <row r="16" spans="2:39" ht="12" customHeight="1">
      <c r="B16" s="6"/>
      <c r="C16" s="25"/>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1"/>
      <c r="AM16" s="7"/>
    </row>
    <row r="17" spans="2:39" ht="12" customHeight="1">
      <c r="B17" s="6"/>
      <c r="C17" s="24"/>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1"/>
      <c r="AM17" s="7"/>
    </row>
    <row r="18" spans="2:39" ht="12" customHeight="1">
      <c r="B18" s="6"/>
      <c r="C18" s="102" t="s">
        <v>233</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7"/>
    </row>
    <row r="19" spans="2:39" ht="12" customHeight="1">
      <c r="B19" s="6"/>
      <c r="C19" s="103" t="s">
        <v>8</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7"/>
    </row>
    <row r="20" spans="2:39" ht="12" customHeight="1">
      <c r="B20" s="6"/>
      <c r="C20" s="102" t="s">
        <v>90</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7"/>
    </row>
    <row r="21" spans="2:39" ht="12" customHeight="1">
      <c r="B21" s="6"/>
      <c r="C21" s="103" t="s">
        <v>216</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7"/>
    </row>
    <row r="22" spans="2:39" ht="12" customHeight="1">
      <c r="B22" s="6"/>
      <c r="C22" s="2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M22" s="7"/>
    </row>
    <row r="23" spans="2:39" ht="12" customHeight="1">
      <c r="B23" s="6"/>
      <c r="C23" s="26" t="s">
        <v>4</v>
      </c>
      <c r="D23" s="20"/>
      <c r="E23" s="20"/>
      <c r="F23" s="20"/>
      <c r="G23" s="20"/>
      <c r="H23" s="20"/>
      <c r="I23" s="20"/>
      <c r="J23" s="111">
        <v>28</v>
      </c>
      <c r="K23" s="111"/>
      <c r="L23" s="20" t="s">
        <v>5</v>
      </c>
      <c r="M23" s="112">
        <v>43556</v>
      </c>
      <c r="N23" s="112"/>
      <c r="O23" s="112"/>
      <c r="P23" s="112"/>
      <c r="Q23" s="112"/>
      <c r="R23" s="24" t="s">
        <v>7</v>
      </c>
      <c r="S23" s="20"/>
      <c r="T23" s="20"/>
      <c r="U23" s="20"/>
      <c r="V23" s="20"/>
      <c r="W23" s="20"/>
      <c r="X23" s="20"/>
      <c r="Y23" s="20"/>
      <c r="Z23" s="20"/>
      <c r="AA23" s="20"/>
      <c r="AB23" s="20"/>
      <c r="AC23" s="20"/>
      <c r="AD23" s="20"/>
      <c r="AE23" s="20"/>
      <c r="AF23" s="20"/>
      <c r="AG23" s="22"/>
      <c r="AH23" s="22"/>
      <c r="AI23" s="22"/>
      <c r="AJ23" s="22"/>
      <c r="AK23" s="22"/>
      <c r="AL23" s="22"/>
      <c r="AM23" s="7"/>
    </row>
    <row r="24" spans="2:43" ht="12" customHeight="1">
      <c r="B24" s="6"/>
      <c r="C24" s="26"/>
      <c r="D24" s="20"/>
      <c r="E24" s="20"/>
      <c r="F24" s="20"/>
      <c r="G24" s="20"/>
      <c r="H24" s="20"/>
      <c r="I24" s="20"/>
      <c r="J24" s="23"/>
      <c r="K24" s="23"/>
      <c r="L24" s="20"/>
      <c r="M24" s="30"/>
      <c r="N24" s="30"/>
      <c r="O24" s="30"/>
      <c r="P24" s="30"/>
      <c r="Q24" s="30"/>
      <c r="R24" s="24"/>
      <c r="S24" s="20"/>
      <c r="T24" s="20"/>
      <c r="U24" s="20"/>
      <c r="V24" s="20"/>
      <c r="W24" s="20"/>
      <c r="X24" s="20"/>
      <c r="Y24" s="20"/>
      <c r="Z24" s="20"/>
      <c r="AA24" s="20"/>
      <c r="AB24" s="20"/>
      <c r="AC24" s="20"/>
      <c r="AD24" s="20"/>
      <c r="AE24" s="20"/>
      <c r="AF24" s="20"/>
      <c r="AG24" s="22"/>
      <c r="AH24" s="22"/>
      <c r="AI24" s="22"/>
      <c r="AJ24" s="22"/>
      <c r="AK24" s="22"/>
      <c r="AL24" s="22"/>
      <c r="AM24" s="7"/>
      <c r="AP24" s="88" t="s">
        <v>27</v>
      </c>
      <c r="AQ24" s="28" t="s">
        <v>336</v>
      </c>
    </row>
    <row r="25" spans="2:43" ht="12" customHeight="1">
      <c r="B25" s="6"/>
      <c r="C25" s="24" t="s">
        <v>6</v>
      </c>
      <c r="D25" s="20"/>
      <c r="E25" s="20"/>
      <c r="F25" s="20"/>
      <c r="G25" s="20"/>
      <c r="H25" s="20"/>
      <c r="I25" s="20"/>
      <c r="J25" s="20"/>
      <c r="K25" s="20"/>
      <c r="L25" s="20"/>
      <c r="M25" s="114">
        <f>AE61</f>
        <v>260</v>
      </c>
      <c r="N25" s="114"/>
      <c r="O25" s="114"/>
      <c r="P25" s="114"/>
      <c r="Q25" s="114"/>
      <c r="R25" s="114"/>
      <c r="S25" s="139" t="s">
        <v>327</v>
      </c>
      <c r="T25" s="139"/>
      <c r="U25" s="139"/>
      <c r="V25" s="139"/>
      <c r="W25" s="114">
        <f>ROUND(AE62,0)</f>
        <v>282154</v>
      </c>
      <c r="X25" s="114"/>
      <c r="Y25" s="114"/>
      <c r="Z25" s="114"/>
      <c r="AA25" s="114"/>
      <c r="AB25" s="114"/>
      <c r="AC25" s="24" t="str">
        <f>CONCATENATE(R34,".")</f>
        <v>тенге.</v>
      </c>
      <c r="AD25" s="20"/>
      <c r="AE25" s="20"/>
      <c r="AF25" s="20"/>
      <c r="AG25" s="20"/>
      <c r="AH25" s="20"/>
      <c r="AI25" s="20"/>
      <c r="AJ25" s="20"/>
      <c r="AK25" s="20"/>
      <c r="AL25" s="21"/>
      <c r="AM25" s="7"/>
      <c r="AP25" s="89" t="str">
        <f>VLOOKUP(Расчет3!C20,'Нормы валюта'!C8:I233,7,FALSE)</f>
        <v>тенге</v>
      </c>
      <c r="AQ25" s="28" t="s">
        <v>337</v>
      </c>
    </row>
    <row r="26" spans="2:43" ht="12" customHeight="1">
      <c r="B26" s="6"/>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1"/>
      <c r="AM26" s="7"/>
      <c r="AP26" s="28"/>
      <c r="AQ26" s="28"/>
    </row>
    <row r="27" spans="2:39" ht="12" customHeight="1">
      <c r="B27" s="6"/>
      <c r="C27" s="20"/>
      <c r="D27" s="20"/>
      <c r="E27" s="20"/>
      <c r="F27" s="20"/>
      <c r="G27" s="20"/>
      <c r="H27" s="20"/>
      <c r="I27" s="20"/>
      <c r="J27" s="20"/>
      <c r="K27" s="20"/>
      <c r="L27" s="20"/>
      <c r="M27" s="108">
        <v>43556</v>
      </c>
      <c r="N27" s="108"/>
      <c r="O27" s="108"/>
      <c r="P27" s="108"/>
      <c r="Q27" s="108"/>
      <c r="R27" s="38" t="s">
        <v>244</v>
      </c>
      <c r="S27" s="38"/>
      <c r="T27" s="38"/>
      <c r="U27" s="20"/>
      <c r="V27" s="20"/>
      <c r="W27" s="20"/>
      <c r="X27" s="20"/>
      <c r="Y27" s="20"/>
      <c r="Z27" s="20"/>
      <c r="AA27" s="20"/>
      <c r="AB27" s="20"/>
      <c r="AC27" s="20"/>
      <c r="AD27" s="20"/>
      <c r="AE27" s="20"/>
      <c r="AF27" s="20"/>
      <c r="AG27" s="20"/>
      <c r="AH27" s="20"/>
      <c r="AI27" s="20"/>
      <c r="AJ27" s="20"/>
      <c r="AK27" s="20"/>
      <c r="AL27" s="21"/>
      <c r="AM27" s="7"/>
    </row>
    <row r="28" spans="2:44" ht="12" customHeight="1">
      <c r="B28" s="6"/>
      <c r="C28" s="20"/>
      <c r="D28" s="20"/>
      <c r="E28" s="20"/>
      <c r="F28" s="20"/>
      <c r="G28" s="20"/>
      <c r="H28" s="20"/>
      <c r="I28" s="20"/>
      <c r="J28" s="20"/>
      <c r="K28" s="20"/>
      <c r="L28" s="20"/>
      <c r="M28" s="108">
        <f>M27+1</f>
        <v>43557</v>
      </c>
      <c r="N28" s="108"/>
      <c r="O28" s="108"/>
      <c r="P28" s="108"/>
      <c r="Q28" s="108"/>
      <c r="R28" s="24" t="s">
        <v>272</v>
      </c>
      <c r="S28" s="39"/>
      <c r="T28" s="39"/>
      <c r="U28" s="20"/>
      <c r="V28" s="20"/>
      <c r="W28" s="20"/>
      <c r="X28" s="20"/>
      <c r="Y28" s="20"/>
      <c r="Z28" s="20"/>
      <c r="AA28" s="20"/>
      <c r="AB28" s="20"/>
      <c r="AC28" s="20"/>
      <c r="AD28" s="20"/>
      <c r="AE28" s="20"/>
      <c r="AF28" s="20"/>
      <c r="AG28" s="20"/>
      <c r="AH28" s="20"/>
      <c r="AI28" s="20"/>
      <c r="AJ28" s="20"/>
      <c r="AK28" s="20"/>
      <c r="AL28" s="21"/>
      <c r="AM28" s="7"/>
      <c r="AP28" s="33"/>
      <c r="AQ28" s="99" t="s">
        <v>266</v>
      </c>
      <c r="AR28" s="99"/>
    </row>
    <row r="29" spans="2:44" ht="12" customHeight="1">
      <c r="B29" s="6"/>
      <c r="C29" s="20"/>
      <c r="D29" s="20"/>
      <c r="E29" s="20"/>
      <c r="F29" s="20"/>
      <c r="G29" s="20"/>
      <c r="H29" s="20"/>
      <c r="I29" s="20"/>
      <c r="J29" s="20"/>
      <c r="K29" s="20"/>
      <c r="L29" s="20"/>
      <c r="M29" s="108">
        <f>M28+3</f>
        <v>43560</v>
      </c>
      <c r="N29" s="108"/>
      <c r="O29" s="108"/>
      <c r="P29" s="108"/>
      <c r="Q29" s="108"/>
      <c r="R29" s="24" t="s">
        <v>273</v>
      </c>
      <c r="S29" s="39"/>
      <c r="T29" s="39"/>
      <c r="U29" s="20"/>
      <c r="V29" s="20"/>
      <c r="W29" s="20"/>
      <c r="X29" s="20"/>
      <c r="Y29" s="20"/>
      <c r="Z29" s="20"/>
      <c r="AA29" s="20"/>
      <c r="AB29" s="20"/>
      <c r="AC29" s="20"/>
      <c r="AD29" s="20"/>
      <c r="AE29" s="20"/>
      <c r="AF29" s="20"/>
      <c r="AG29" s="20"/>
      <c r="AH29" s="20"/>
      <c r="AI29" s="20"/>
      <c r="AJ29" s="20"/>
      <c r="AK29" s="20"/>
      <c r="AL29" s="21"/>
      <c r="AM29" s="7"/>
      <c r="AP29" s="33"/>
      <c r="AQ29" s="99"/>
      <c r="AR29" s="99"/>
    </row>
    <row r="30" spans="2:44" ht="12" customHeight="1">
      <c r="B30" s="6"/>
      <c r="C30" s="20"/>
      <c r="D30" s="20"/>
      <c r="E30" s="20"/>
      <c r="F30" s="20"/>
      <c r="G30" s="20"/>
      <c r="H30" s="20"/>
      <c r="I30" s="20"/>
      <c r="J30" s="20"/>
      <c r="K30" s="20"/>
      <c r="L30" s="20"/>
      <c r="M30" s="108">
        <f>M29</f>
        <v>43560</v>
      </c>
      <c r="N30" s="108"/>
      <c r="O30" s="108"/>
      <c r="P30" s="108"/>
      <c r="Q30" s="108"/>
      <c r="R30" s="24" t="s">
        <v>247</v>
      </c>
      <c r="S30" s="38"/>
      <c r="T30" s="38"/>
      <c r="U30" s="20"/>
      <c r="V30" s="20"/>
      <c r="W30" s="20"/>
      <c r="X30" s="20"/>
      <c r="Y30" s="20"/>
      <c r="Z30" s="20"/>
      <c r="AA30" s="20"/>
      <c r="AB30" s="20"/>
      <c r="AC30" s="20"/>
      <c r="AD30" s="20"/>
      <c r="AE30" s="20"/>
      <c r="AF30" s="20"/>
      <c r="AG30" s="20"/>
      <c r="AH30" s="20"/>
      <c r="AI30" s="20"/>
      <c r="AJ30" s="20"/>
      <c r="AK30" s="20"/>
      <c r="AL30" s="21"/>
      <c r="AM30" s="7"/>
      <c r="AP30" s="33"/>
      <c r="AQ30" s="99"/>
      <c r="AR30" s="99"/>
    </row>
    <row r="31" spans="2:44" ht="12" customHeight="1">
      <c r="B31" s="6"/>
      <c r="C31" s="20"/>
      <c r="D31" s="20"/>
      <c r="E31" s="20"/>
      <c r="F31" s="20"/>
      <c r="G31" s="20"/>
      <c r="H31" s="20"/>
      <c r="I31" s="20"/>
      <c r="J31" s="20"/>
      <c r="K31" s="20"/>
      <c r="L31" s="20"/>
      <c r="M31" s="132">
        <v>2.3951</v>
      </c>
      <c r="N31" s="132"/>
      <c r="O31" s="132"/>
      <c r="P31" s="132"/>
      <c r="Q31" s="132"/>
      <c r="R31" s="24" t="s">
        <v>270</v>
      </c>
      <c r="S31" s="38"/>
      <c r="T31" s="38"/>
      <c r="U31" s="20"/>
      <c r="V31" s="20"/>
      <c r="W31" s="20"/>
      <c r="X31" s="20"/>
      <c r="Y31" s="20"/>
      <c r="Z31" s="20"/>
      <c r="AA31" s="20"/>
      <c r="AB31" s="20"/>
      <c r="AC31" s="20"/>
      <c r="AD31" s="20"/>
      <c r="AE31" s="20"/>
      <c r="AF31" s="20"/>
      <c r="AG31" s="20"/>
      <c r="AH31" s="20"/>
      <c r="AI31" s="20"/>
      <c r="AJ31" s="20"/>
      <c r="AK31" s="20"/>
      <c r="AL31" s="21"/>
      <c r="AM31" s="7"/>
      <c r="AP31" s="104">
        <v>10</v>
      </c>
      <c r="AQ31" s="99"/>
      <c r="AR31" s="99"/>
    </row>
    <row r="32" spans="2:44" ht="12" customHeight="1">
      <c r="B32" s="6"/>
      <c r="C32" s="20"/>
      <c r="D32" s="20"/>
      <c r="E32" s="20"/>
      <c r="F32" s="20"/>
      <c r="G32" s="20"/>
      <c r="H32" s="20"/>
      <c r="I32" s="20"/>
      <c r="J32" s="20"/>
      <c r="K32" s="20"/>
      <c r="L32" s="20"/>
      <c r="M32" s="133" t="s">
        <v>271</v>
      </c>
      <c r="N32" s="133"/>
      <c r="O32" s="133"/>
      <c r="P32" s="133"/>
      <c r="Q32" s="133"/>
      <c r="R32" s="24"/>
      <c r="S32" s="38"/>
      <c r="T32" s="38"/>
      <c r="U32" s="20"/>
      <c r="V32" s="20"/>
      <c r="W32" s="20"/>
      <c r="X32" s="20"/>
      <c r="Y32" s="20"/>
      <c r="Z32" s="20"/>
      <c r="AA32" s="20"/>
      <c r="AB32" s="20"/>
      <c r="AC32" s="20"/>
      <c r="AD32" s="20"/>
      <c r="AE32" s="20"/>
      <c r="AF32" s="20"/>
      <c r="AG32" s="20"/>
      <c r="AH32" s="20"/>
      <c r="AI32" s="20"/>
      <c r="AJ32" s="20"/>
      <c r="AK32" s="20"/>
      <c r="AL32" s="21"/>
      <c r="AM32" s="7"/>
      <c r="AP32" s="105"/>
      <c r="AQ32" s="99"/>
      <c r="AR32" s="99"/>
    </row>
    <row r="33" spans="2:39" ht="12" customHeight="1">
      <c r="B33" s="6"/>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1"/>
      <c r="AM33" s="7"/>
    </row>
    <row r="34" spans="2:44" ht="12" customHeight="1">
      <c r="B34" s="6"/>
      <c r="C34" s="20"/>
      <c r="D34" s="20"/>
      <c r="E34" s="20"/>
      <c r="F34" s="20"/>
      <c r="G34" s="20"/>
      <c r="H34" s="20"/>
      <c r="I34" s="20"/>
      <c r="J34" s="20"/>
      <c r="K34" s="20"/>
      <c r="L34" s="20"/>
      <c r="M34" s="140">
        <v>0.0050986</v>
      </c>
      <c r="N34" s="140"/>
      <c r="O34" s="140"/>
      <c r="P34" s="140"/>
      <c r="Q34" s="140"/>
      <c r="R34" s="138" t="s">
        <v>220</v>
      </c>
      <c r="S34" s="138"/>
      <c r="T34" s="138"/>
      <c r="U34" s="138"/>
      <c r="V34" s="20"/>
      <c r="W34" s="20"/>
      <c r="X34" s="20"/>
      <c r="Y34" s="20"/>
      <c r="Z34" s="20"/>
      <c r="AA34" s="20"/>
      <c r="AB34" s="20"/>
      <c r="AC34" s="20"/>
      <c r="AD34" s="20"/>
      <c r="AE34" s="20"/>
      <c r="AF34" s="20"/>
      <c r="AG34" s="20"/>
      <c r="AH34" s="20"/>
      <c r="AI34" s="20"/>
      <c r="AJ34" s="20"/>
      <c r="AK34" s="20"/>
      <c r="AL34" s="21"/>
      <c r="AM34" s="7"/>
      <c r="AP34" s="33"/>
      <c r="AQ34" s="99" t="s">
        <v>267</v>
      </c>
      <c r="AR34" s="99"/>
    </row>
    <row r="35" spans="2:44" ht="12" customHeight="1">
      <c r="B35" s="6"/>
      <c r="C35" s="20"/>
      <c r="D35" s="20"/>
      <c r="E35" s="20"/>
      <c r="F35" s="20"/>
      <c r="G35" s="20"/>
      <c r="H35" s="20"/>
      <c r="I35" s="20"/>
      <c r="J35" s="20"/>
      <c r="K35" s="20"/>
      <c r="L35" s="20"/>
      <c r="M35" s="133" t="s">
        <v>271</v>
      </c>
      <c r="N35" s="133"/>
      <c r="O35" s="133"/>
      <c r="P35" s="133"/>
      <c r="Q35" s="133"/>
      <c r="R35" s="24"/>
      <c r="S35" s="20"/>
      <c r="T35" s="20"/>
      <c r="U35" s="20"/>
      <c r="V35" s="20"/>
      <c r="W35" s="20"/>
      <c r="X35" s="20"/>
      <c r="Y35" s="20"/>
      <c r="Z35" s="20"/>
      <c r="AA35" s="20"/>
      <c r="AB35" s="20"/>
      <c r="AC35" s="20"/>
      <c r="AD35" s="20"/>
      <c r="AE35" s="20"/>
      <c r="AF35" s="20"/>
      <c r="AG35" s="20"/>
      <c r="AH35" s="20"/>
      <c r="AI35" s="20"/>
      <c r="AJ35" s="20"/>
      <c r="AK35" s="20"/>
      <c r="AL35" s="21"/>
      <c r="AM35" s="7"/>
      <c r="AP35" s="33"/>
      <c r="AQ35" s="99"/>
      <c r="AR35" s="99"/>
    </row>
    <row r="36" spans="2:44" ht="12" customHeight="1">
      <c r="B36" s="6"/>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1"/>
      <c r="AM36" s="7"/>
      <c r="AP36" s="33"/>
      <c r="AQ36" s="99"/>
      <c r="AR36" s="99"/>
    </row>
    <row r="37" spans="2:44" ht="12" customHeight="1">
      <c r="B37" s="6"/>
      <c r="C37" s="110" t="s">
        <v>10</v>
      </c>
      <c r="D37" s="110"/>
      <c r="E37" s="110" t="s">
        <v>11</v>
      </c>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3" t="s">
        <v>338</v>
      </c>
      <c r="AF37" s="113"/>
      <c r="AG37" s="113"/>
      <c r="AH37" s="113"/>
      <c r="AI37" s="113"/>
      <c r="AJ37" s="113"/>
      <c r="AK37" s="113"/>
      <c r="AL37" s="113"/>
      <c r="AM37" s="7"/>
      <c r="AP37" s="104">
        <v>150</v>
      </c>
      <c r="AQ37" s="99"/>
      <c r="AR37" s="99"/>
    </row>
    <row r="38" spans="2:44" ht="12" customHeight="1">
      <c r="B38" s="6"/>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3"/>
      <c r="AF38" s="113"/>
      <c r="AG38" s="113"/>
      <c r="AH38" s="113"/>
      <c r="AI38" s="113"/>
      <c r="AJ38" s="113"/>
      <c r="AK38" s="113"/>
      <c r="AL38" s="113"/>
      <c r="AM38" s="7"/>
      <c r="AP38" s="105"/>
      <c r="AQ38" s="99"/>
      <c r="AR38" s="99"/>
    </row>
    <row r="39" spans="2:39" ht="12" customHeight="1">
      <c r="B39" s="6"/>
      <c r="C39" s="109">
        <v>1</v>
      </c>
      <c r="D39" s="109"/>
      <c r="E39" s="109">
        <v>2</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v>3</v>
      </c>
      <c r="AF39" s="109"/>
      <c r="AG39" s="109"/>
      <c r="AH39" s="109"/>
      <c r="AI39" s="109"/>
      <c r="AJ39" s="109"/>
      <c r="AK39" s="109"/>
      <c r="AL39" s="109"/>
      <c r="AM39" s="7"/>
    </row>
    <row r="40" spans="2:44" ht="12" customHeight="1">
      <c r="B40" s="6"/>
      <c r="C40" s="115">
        <v>1</v>
      </c>
      <c r="D40" s="115"/>
      <c r="E40" s="116" t="s">
        <v>274</v>
      </c>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34">
        <f>(M30-M29+M28-M27)*AP31</f>
        <v>10</v>
      </c>
      <c r="AF40" s="134"/>
      <c r="AG40" s="134"/>
      <c r="AH40" s="134"/>
      <c r="AI40" s="134"/>
      <c r="AJ40" s="134"/>
      <c r="AK40" s="134"/>
      <c r="AL40" s="134"/>
      <c r="AM40" s="7"/>
      <c r="AP40" s="33"/>
      <c r="AQ40" s="99" t="s">
        <v>335</v>
      </c>
      <c r="AR40" s="99"/>
    </row>
    <row r="41" spans="2:44" ht="12" customHeight="1">
      <c r="B41" s="6"/>
      <c r="C41" s="118">
        <v>2</v>
      </c>
      <c r="D41" s="118"/>
      <c r="E41" s="119" t="s">
        <v>275</v>
      </c>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f>IF(AP43="Да",0,ROUND((M29-M28+1)*AP37*M31,2))</f>
        <v>0</v>
      </c>
      <c r="AF41" s="120"/>
      <c r="AG41" s="120"/>
      <c r="AH41" s="120"/>
      <c r="AI41" s="120"/>
      <c r="AJ41" s="120"/>
      <c r="AK41" s="120"/>
      <c r="AL41" s="120"/>
      <c r="AM41" s="7"/>
      <c r="AP41" s="33"/>
      <c r="AQ41" s="99"/>
      <c r="AR41" s="99"/>
    </row>
    <row r="42" spans="2:44" ht="12" customHeight="1">
      <c r="B42" s="6"/>
      <c r="C42" s="118">
        <v>3</v>
      </c>
      <c r="D42" s="118"/>
      <c r="E42" s="119" t="s">
        <v>280</v>
      </c>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v>250</v>
      </c>
      <c r="AF42" s="122"/>
      <c r="AG42" s="122"/>
      <c r="AH42" s="122"/>
      <c r="AI42" s="122"/>
      <c r="AJ42" s="122"/>
      <c r="AK42" s="122"/>
      <c r="AL42" s="122"/>
      <c r="AM42" s="7"/>
      <c r="AP42" s="33"/>
      <c r="AQ42" s="99"/>
      <c r="AR42" s="99"/>
    </row>
    <row r="43" spans="2:44" ht="12"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P43" s="104" t="s">
        <v>336</v>
      </c>
      <c r="AQ43" s="99"/>
      <c r="AR43" s="99"/>
    </row>
    <row r="44" spans="2:44" ht="12"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P44" s="105"/>
      <c r="AQ44" s="99"/>
      <c r="AR44" s="99"/>
    </row>
    <row r="45" spans="2:39" ht="12" customHeight="1">
      <c r="B45" s="6"/>
      <c r="C45" s="118"/>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2"/>
      <c r="AF45" s="122"/>
      <c r="AG45" s="122"/>
      <c r="AH45" s="122"/>
      <c r="AI45" s="122"/>
      <c r="AJ45" s="122"/>
      <c r="AK45" s="122"/>
      <c r="AL45" s="122"/>
      <c r="AM45" s="7"/>
    </row>
    <row r="46" spans="2:39" ht="12" customHeight="1">
      <c r="B46" s="6"/>
      <c r="C46" s="127"/>
      <c r="D46" s="127"/>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29"/>
      <c r="AF46" s="129"/>
      <c r="AG46" s="129"/>
      <c r="AH46" s="129"/>
      <c r="AI46" s="129"/>
      <c r="AJ46" s="129"/>
      <c r="AK46" s="129"/>
      <c r="AL46" s="129"/>
      <c r="AM46" s="7"/>
    </row>
    <row r="47" spans="2:39" ht="12" customHeight="1">
      <c r="B47" s="6"/>
      <c r="C47" s="110" t="s">
        <v>10</v>
      </c>
      <c r="D47" s="110"/>
      <c r="E47" s="110" t="s">
        <v>11</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3" t="str">
        <f>CONCATENATE("Сумма, ",R34)</f>
        <v>Сумма, тенге</v>
      </c>
      <c r="AF47" s="113"/>
      <c r="AG47" s="113"/>
      <c r="AH47" s="113"/>
      <c r="AI47" s="113"/>
      <c r="AJ47" s="113"/>
      <c r="AK47" s="113"/>
      <c r="AL47" s="113"/>
      <c r="AM47" s="7"/>
    </row>
    <row r="48" spans="2:39" ht="12" customHeight="1">
      <c r="B48" s="6"/>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3"/>
      <c r="AF48" s="113"/>
      <c r="AG48" s="113"/>
      <c r="AH48" s="113"/>
      <c r="AI48" s="113"/>
      <c r="AJ48" s="113"/>
      <c r="AK48" s="113"/>
      <c r="AL48" s="113"/>
      <c r="AM48" s="7"/>
    </row>
    <row r="49" spans="2:39" ht="12" customHeight="1">
      <c r="B49" s="6"/>
      <c r="C49" s="109">
        <v>1</v>
      </c>
      <c r="D49" s="109"/>
      <c r="E49" s="109">
        <v>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v>3</v>
      </c>
      <c r="AF49" s="109"/>
      <c r="AG49" s="109"/>
      <c r="AH49" s="109"/>
      <c r="AI49" s="109"/>
      <c r="AJ49" s="109"/>
      <c r="AK49" s="109"/>
      <c r="AL49" s="109"/>
      <c r="AM49" s="7"/>
    </row>
    <row r="50" spans="2:39" ht="12" customHeight="1">
      <c r="B50" s="6"/>
      <c r="C50" s="115">
        <v>1</v>
      </c>
      <c r="D50" s="115"/>
      <c r="E50" s="116" t="s">
        <v>19</v>
      </c>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34">
        <f>IF(AP43="Нет",0,ROUND((M29-M28+1)*AP37*M31/M34,2))</f>
        <v>281853.84</v>
      </c>
      <c r="AF50" s="134"/>
      <c r="AG50" s="134"/>
      <c r="AH50" s="134"/>
      <c r="AI50" s="134"/>
      <c r="AJ50" s="134"/>
      <c r="AK50" s="134"/>
      <c r="AL50" s="134"/>
      <c r="AM50" s="7"/>
    </row>
    <row r="51" spans="2:39" ht="12" customHeight="1">
      <c r="B51" s="6"/>
      <c r="C51" s="118">
        <v>2</v>
      </c>
      <c r="D51" s="118"/>
      <c r="E51" s="119" t="s">
        <v>276</v>
      </c>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22">
        <v>300</v>
      </c>
      <c r="AF51" s="122"/>
      <c r="AG51" s="122"/>
      <c r="AH51" s="122"/>
      <c r="AI51" s="122"/>
      <c r="AJ51" s="122"/>
      <c r="AK51" s="122"/>
      <c r="AL51" s="122"/>
      <c r="AM51" s="7"/>
    </row>
    <row r="52" spans="2:39" ht="12" customHeight="1">
      <c r="B52" s="6"/>
      <c r="C52" s="118"/>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22"/>
      <c r="AF52" s="122"/>
      <c r="AG52" s="122"/>
      <c r="AH52" s="122"/>
      <c r="AI52" s="122"/>
      <c r="AJ52" s="122"/>
      <c r="AK52" s="122"/>
      <c r="AL52" s="122"/>
      <c r="AM52" s="7"/>
    </row>
    <row r="53" spans="2:39" ht="12" customHeight="1">
      <c r="B53" s="6"/>
      <c r="C53" s="118"/>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22"/>
      <c r="AF53" s="122"/>
      <c r="AG53" s="122"/>
      <c r="AH53" s="122"/>
      <c r="AI53" s="122"/>
      <c r="AJ53" s="122"/>
      <c r="AK53" s="122"/>
      <c r="AL53" s="122"/>
      <c r="AM53" s="7"/>
    </row>
    <row r="54" spans="2:39" ht="12" customHeight="1">
      <c r="B54" s="6"/>
      <c r="C54" s="118"/>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22"/>
      <c r="AF54" s="122"/>
      <c r="AG54" s="122"/>
      <c r="AH54" s="122"/>
      <c r="AI54" s="122"/>
      <c r="AJ54" s="122"/>
      <c r="AK54" s="122"/>
      <c r="AL54" s="122"/>
      <c r="AM54" s="7"/>
    </row>
    <row r="55" spans="2:39" ht="12" customHeight="1">
      <c r="B55" s="6"/>
      <c r="C55" s="118"/>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22"/>
      <c r="AF55" s="122"/>
      <c r="AG55" s="122"/>
      <c r="AH55" s="122"/>
      <c r="AI55" s="122"/>
      <c r="AJ55" s="122"/>
      <c r="AK55" s="122"/>
      <c r="AL55" s="122"/>
      <c r="AM55" s="7"/>
    </row>
    <row r="56" spans="2:39" ht="12" customHeight="1">
      <c r="B56" s="6"/>
      <c r="C56" s="118"/>
      <c r="D56" s="118"/>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22"/>
      <c r="AF56" s="122"/>
      <c r="AG56" s="122"/>
      <c r="AH56" s="122"/>
      <c r="AI56" s="122"/>
      <c r="AJ56" s="122"/>
      <c r="AK56" s="122"/>
      <c r="AL56" s="122"/>
      <c r="AM56" s="7"/>
    </row>
    <row r="57" spans="2:39" ht="12" customHeight="1">
      <c r="B57" s="6"/>
      <c r="C57" s="118"/>
      <c r="D57" s="118"/>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22"/>
      <c r="AF57" s="122"/>
      <c r="AG57" s="122"/>
      <c r="AH57" s="122"/>
      <c r="AI57" s="122"/>
      <c r="AJ57" s="122"/>
      <c r="AK57" s="122"/>
      <c r="AL57" s="122"/>
      <c r="AM57" s="7"/>
    </row>
    <row r="58" spans="2:39" ht="12" customHeight="1">
      <c r="B58" s="6"/>
      <c r="C58" s="118"/>
      <c r="D58" s="118"/>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22"/>
      <c r="AF58" s="122"/>
      <c r="AG58" s="122"/>
      <c r="AH58" s="122"/>
      <c r="AI58" s="122"/>
      <c r="AJ58" s="122"/>
      <c r="AK58" s="122"/>
      <c r="AL58" s="122"/>
      <c r="AM58" s="7"/>
    </row>
    <row r="59" spans="2:39" ht="12" customHeight="1">
      <c r="B59" s="6"/>
      <c r="C59" s="118"/>
      <c r="D59" s="118"/>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22"/>
      <c r="AF59" s="122"/>
      <c r="AG59" s="122"/>
      <c r="AH59" s="122"/>
      <c r="AI59" s="122"/>
      <c r="AJ59" s="122"/>
      <c r="AK59" s="122"/>
      <c r="AL59" s="122"/>
      <c r="AM59" s="7"/>
    </row>
    <row r="60" spans="2:39" ht="12" customHeight="1">
      <c r="B60" s="6"/>
      <c r="C60" s="118"/>
      <c r="D60" s="118"/>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22"/>
      <c r="AF60" s="122"/>
      <c r="AG60" s="122"/>
      <c r="AH60" s="122"/>
      <c r="AI60" s="122"/>
      <c r="AJ60" s="122"/>
      <c r="AK60" s="122"/>
      <c r="AL60" s="122"/>
      <c r="AM60" s="7"/>
    </row>
    <row r="61" spans="2:39" ht="12" customHeight="1">
      <c r="B61" s="6"/>
      <c r="C61" s="135" t="s">
        <v>339</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7"/>
      <c r="AE61" s="123">
        <f>SUM(AE40:AL46)</f>
        <v>260</v>
      </c>
      <c r="AF61" s="123"/>
      <c r="AG61" s="123"/>
      <c r="AH61" s="123"/>
      <c r="AI61" s="123"/>
      <c r="AJ61" s="123"/>
      <c r="AK61" s="123"/>
      <c r="AL61" s="123"/>
      <c r="AM61" s="7"/>
    </row>
    <row r="62" spans="2:39" ht="12" customHeight="1">
      <c r="B62" s="6"/>
      <c r="C62" s="135" t="str">
        <f>CONCATENATE("Итого, ",R34,":")</f>
        <v>Итого, тенге:</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7"/>
      <c r="AE62" s="123">
        <f>SUM(AE50:AL60)</f>
        <v>282153.84</v>
      </c>
      <c r="AF62" s="123"/>
      <c r="AG62" s="123"/>
      <c r="AH62" s="123"/>
      <c r="AI62" s="123"/>
      <c r="AJ62" s="123"/>
      <c r="AK62" s="123"/>
      <c r="AL62" s="123"/>
      <c r="AM62" s="7"/>
    </row>
    <row r="63" spans="2:39"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row>
    <row r="64" spans="2:39" s="2" customFormat="1" ht="12" customHeight="1">
      <c r="B64" s="8"/>
      <c r="C64" s="18" t="s">
        <v>14</v>
      </c>
      <c r="D64" s="15"/>
      <c r="E64" s="15"/>
      <c r="F64" s="15"/>
      <c r="G64" s="15"/>
      <c r="H64" s="15"/>
      <c r="I64" s="15"/>
      <c r="J64" s="15"/>
      <c r="K64" s="15"/>
      <c r="L64" s="15"/>
      <c r="M64" s="15"/>
      <c r="N64" s="15"/>
      <c r="O64" s="15"/>
      <c r="P64" s="27"/>
      <c r="Q64" s="27"/>
      <c r="R64" s="27"/>
      <c r="S64" s="27"/>
      <c r="T64" s="27"/>
      <c r="U64" s="130"/>
      <c r="V64" s="130"/>
      <c r="W64" s="130"/>
      <c r="X64" s="130"/>
      <c r="Y64" s="130"/>
      <c r="Z64" s="130"/>
      <c r="AA64" s="130"/>
      <c r="AB64" s="27"/>
      <c r="AC64" s="130"/>
      <c r="AD64" s="130"/>
      <c r="AE64" s="130"/>
      <c r="AF64" s="130"/>
      <c r="AG64" s="130"/>
      <c r="AH64" s="130"/>
      <c r="AI64" s="130"/>
      <c r="AJ64" s="130"/>
      <c r="AK64" s="130"/>
      <c r="AL64" s="15"/>
      <c r="AM64" s="9"/>
    </row>
    <row r="65" spans="2:39" s="2" customFormat="1" ht="12" customHeight="1">
      <c r="B65" s="8"/>
      <c r="C65" s="15"/>
      <c r="D65" s="15"/>
      <c r="E65" s="15"/>
      <c r="F65" s="15"/>
      <c r="G65" s="15"/>
      <c r="H65" s="15"/>
      <c r="I65" s="15"/>
      <c r="J65" s="15"/>
      <c r="K65" s="15"/>
      <c r="L65" s="15"/>
      <c r="M65" s="15"/>
      <c r="N65" s="15"/>
      <c r="O65" s="15"/>
      <c r="P65" s="27"/>
      <c r="Q65" s="27"/>
      <c r="R65" s="27"/>
      <c r="S65" s="27"/>
      <c r="T65" s="27"/>
      <c r="U65" s="131" t="s">
        <v>0</v>
      </c>
      <c r="V65" s="131"/>
      <c r="W65" s="131"/>
      <c r="X65" s="131"/>
      <c r="Y65" s="131"/>
      <c r="Z65" s="131"/>
      <c r="AA65" s="131"/>
      <c r="AB65" s="27"/>
      <c r="AC65" s="131" t="s">
        <v>1</v>
      </c>
      <c r="AD65" s="131"/>
      <c r="AE65" s="131"/>
      <c r="AF65" s="131"/>
      <c r="AG65" s="131"/>
      <c r="AH65" s="131"/>
      <c r="AI65" s="131"/>
      <c r="AJ65" s="131"/>
      <c r="AK65" s="131"/>
      <c r="AL65" s="15"/>
      <c r="AM65" s="9"/>
    </row>
    <row r="66" spans="2:39" s="2" customFormat="1" ht="12" customHeight="1">
      <c r="B66" s="8"/>
      <c r="C66" s="18" t="s">
        <v>15</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row>
    <row r="67" spans="2:39" s="2" customFormat="1" ht="12" customHeight="1">
      <c r="B67" s="8"/>
      <c r="C67" s="18" t="s">
        <v>16</v>
      </c>
      <c r="D67" s="15"/>
      <c r="E67" s="15"/>
      <c r="F67" s="15"/>
      <c r="G67" s="15"/>
      <c r="H67" s="15"/>
      <c r="I67" s="15"/>
      <c r="J67" s="15"/>
      <c r="K67" s="15"/>
      <c r="L67" s="130"/>
      <c r="M67" s="130"/>
      <c r="N67" s="130"/>
      <c r="O67" s="130"/>
      <c r="P67" s="130"/>
      <c r="Q67" s="130"/>
      <c r="R67" s="130"/>
      <c r="S67" s="15"/>
      <c r="T67" s="15"/>
      <c r="U67" s="130"/>
      <c r="V67" s="130"/>
      <c r="W67" s="130"/>
      <c r="X67" s="130"/>
      <c r="Y67" s="130"/>
      <c r="Z67" s="130"/>
      <c r="AA67" s="130"/>
      <c r="AB67" s="27"/>
      <c r="AC67" s="130"/>
      <c r="AD67" s="130"/>
      <c r="AE67" s="130"/>
      <c r="AF67" s="130"/>
      <c r="AG67" s="130"/>
      <c r="AH67" s="130"/>
      <c r="AI67" s="130"/>
      <c r="AJ67" s="130"/>
      <c r="AK67" s="130"/>
      <c r="AL67" s="15"/>
      <c r="AM67" s="9"/>
    </row>
    <row r="68" spans="2:39" s="2" customFormat="1" ht="12" customHeight="1">
      <c r="B68" s="8"/>
      <c r="C68" s="18"/>
      <c r="D68" s="15"/>
      <c r="E68" s="15"/>
      <c r="F68" s="15"/>
      <c r="G68" s="15"/>
      <c r="H68" s="15"/>
      <c r="I68" s="15"/>
      <c r="J68" s="15"/>
      <c r="K68" s="15"/>
      <c r="L68" s="131" t="s">
        <v>17</v>
      </c>
      <c r="M68" s="131"/>
      <c r="N68" s="131"/>
      <c r="O68" s="131"/>
      <c r="P68" s="131"/>
      <c r="Q68" s="131"/>
      <c r="R68" s="131"/>
      <c r="S68" s="15"/>
      <c r="T68" s="15"/>
      <c r="U68" s="131" t="s">
        <v>0</v>
      </c>
      <c r="V68" s="131"/>
      <c r="W68" s="131"/>
      <c r="X68" s="131"/>
      <c r="Y68" s="131"/>
      <c r="Z68" s="131"/>
      <c r="AA68" s="131"/>
      <c r="AB68" s="27"/>
      <c r="AC68" s="131" t="s">
        <v>1</v>
      </c>
      <c r="AD68" s="131"/>
      <c r="AE68" s="131"/>
      <c r="AF68" s="131"/>
      <c r="AG68" s="131"/>
      <c r="AH68" s="131"/>
      <c r="AI68" s="131"/>
      <c r="AJ68" s="131"/>
      <c r="AK68" s="131"/>
      <c r="AL68" s="15"/>
      <c r="AM68" s="9"/>
    </row>
    <row r="69" spans="2:39" s="2" customFormat="1" ht="12" customHeight="1">
      <c r="B69" s="8"/>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9"/>
    </row>
    <row r="70" spans="2:39" s="2" customFormat="1" ht="12" customHeight="1">
      <c r="B70" s="8"/>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9"/>
    </row>
    <row r="71" spans="2:39" s="2" customFormat="1" ht="12" customHeight="1">
      <c r="B71" s="8"/>
      <c r="C71" s="112">
        <f ca="1">TODAY()</f>
        <v>44272</v>
      </c>
      <c r="D71" s="130"/>
      <c r="E71" s="130"/>
      <c r="F71" s="130"/>
      <c r="G71" s="130"/>
      <c r="H71" s="130"/>
      <c r="I71" s="130"/>
      <c r="J71" s="130"/>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9"/>
    </row>
    <row r="72" spans="2:39" s="2" customFormat="1" ht="12" customHeight="1">
      <c r="B72" s="8"/>
      <c r="C72" s="131" t="s">
        <v>18</v>
      </c>
      <c r="D72" s="131"/>
      <c r="E72" s="131"/>
      <c r="F72" s="131"/>
      <c r="G72" s="131"/>
      <c r="H72" s="131"/>
      <c r="I72" s="131"/>
      <c r="J72" s="131"/>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9"/>
    </row>
    <row r="73" spans="2:39" s="2" customFormat="1" ht="12" customHeight="1">
      <c r="B73" s="8"/>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9"/>
    </row>
    <row r="74" spans="2:39" s="2" customFormat="1" ht="12" customHeight="1">
      <c r="B74" s="8"/>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9"/>
    </row>
    <row r="75" spans="2:39" s="2" customFormat="1" ht="12" customHeight="1">
      <c r="B75" s="8"/>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7"/>
      <c r="AD75" s="17"/>
      <c r="AE75" s="17"/>
      <c r="AF75" s="17"/>
      <c r="AG75" s="17"/>
      <c r="AH75" s="17"/>
      <c r="AI75" s="17"/>
      <c r="AJ75" s="17"/>
      <c r="AK75" s="17"/>
      <c r="AL75" s="17"/>
      <c r="AM75" s="9"/>
    </row>
    <row r="76" spans="2:39" s="2" customFormat="1" ht="12" customHeight="1">
      <c r="B76" s="8"/>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7"/>
      <c r="AK76" s="17"/>
      <c r="AL76" s="17"/>
      <c r="AM76" s="9"/>
    </row>
    <row r="77" spans="2:39" s="2" customFormat="1" ht="12" customHeight="1" thickBot="1">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2"/>
    </row>
    <row r="78" s="2" customFormat="1" ht="12" customHeight="1" thickBot="1"/>
    <row r="79" spans="2:39" ht="12" customHeight="1">
      <c r="B79" s="61"/>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3"/>
    </row>
    <row r="80" spans="2:39" ht="12" customHeight="1">
      <c r="B80" s="64"/>
      <c r="C80" s="69" t="s">
        <v>277</v>
      </c>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1"/>
      <c r="AM80" s="65"/>
    </row>
    <row r="81" spans="2:39" ht="12" customHeight="1">
      <c r="B81" s="64"/>
      <c r="C81" s="72" t="s">
        <v>276</v>
      </c>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t="s">
        <v>278</v>
      </c>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t="s">
        <v>279</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t="s">
        <v>280</v>
      </c>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2" t="s">
        <v>281</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4"/>
      <c r="AM85" s="65"/>
    </row>
    <row r="86" spans="2:39" ht="12" customHeight="1">
      <c r="B86" s="64"/>
      <c r="C86" s="72" t="s">
        <v>282</v>
      </c>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4"/>
      <c r="AM86" s="65"/>
    </row>
    <row r="87" spans="2:39" ht="12" customHeight="1">
      <c r="B87" s="64"/>
      <c r="C87" s="72" t="s">
        <v>283</v>
      </c>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4"/>
      <c r="AM87" s="65"/>
    </row>
    <row r="88" spans="2:39" ht="12" customHeight="1">
      <c r="B88" s="64"/>
      <c r="C88" s="72"/>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4"/>
      <c r="AM88" s="65"/>
    </row>
    <row r="89" spans="2:39" ht="12" customHeight="1">
      <c r="B89" s="64"/>
      <c r="C89" s="72"/>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4"/>
      <c r="AM89" s="65"/>
    </row>
    <row r="90" spans="2:39" ht="12" customHeight="1">
      <c r="B90" s="64"/>
      <c r="C90" s="72"/>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65"/>
    </row>
    <row r="91" spans="2:39" ht="12" customHeight="1">
      <c r="B91" s="64"/>
      <c r="C91" s="72"/>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4"/>
      <c r="AM91" s="65"/>
    </row>
    <row r="92" spans="2:39" ht="12" customHeight="1">
      <c r="B92" s="64"/>
      <c r="C92" s="72"/>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4"/>
      <c r="AM92" s="65"/>
    </row>
    <row r="93" spans="2:39" ht="12" customHeight="1">
      <c r="B93" s="64"/>
      <c r="C93" s="72"/>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4"/>
      <c r="AM93" s="65"/>
    </row>
    <row r="94" spans="2:39" ht="12" customHeight="1">
      <c r="B94" s="64"/>
      <c r="C94" s="75"/>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65"/>
    </row>
    <row r="95" spans="2:39" ht="12" customHeight="1" thickBot="1">
      <c r="B95" s="6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8"/>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sheetData>
  <sheetProtection/>
  <mergeCells count="111">
    <mergeCell ref="C49:D49"/>
    <mergeCell ref="E49:AD49"/>
    <mergeCell ref="AE49:AL49"/>
    <mergeCell ref="C50:D50"/>
    <mergeCell ref="E50:AD50"/>
    <mergeCell ref="C19:AL19"/>
    <mergeCell ref="C20:AL20"/>
    <mergeCell ref="C21:AL21"/>
    <mergeCell ref="AE37:AL38"/>
    <mergeCell ref="C47:D48"/>
    <mergeCell ref="E47:AD48"/>
    <mergeCell ref="AE47:AL48"/>
    <mergeCell ref="B1:AN1"/>
    <mergeCell ref="C7:W7"/>
    <mergeCell ref="C8:W8"/>
    <mergeCell ref="C12:AL12"/>
    <mergeCell ref="U65:AA65"/>
    <mergeCell ref="AC65:AK65"/>
    <mergeCell ref="C13:AL14"/>
    <mergeCell ref="J23:K23"/>
    <mergeCell ref="M23:Q23"/>
    <mergeCell ref="C18:AL18"/>
    <mergeCell ref="E37:AD38"/>
    <mergeCell ref="M30:Q30"/>
    <mergeCell ref="M31:Q31"/>
    <mergeCell ref="M32:Q32"/>
    <mergeCell ref="M34:Q34"/>
    <mergeCell ref="M35:Q35"/>
    <mergeCell ref="C39:D39"/>
    <mergeCell ref="E39:AD39"/>
    <mergeCell ref="AE39:AL39"/>
    <mergeCell ref="M25:R25"/>
    <mergeCell ref="C37:D38"/>
    <mergeCell ref="S25:V25"/>
    <mergeCell ref="W25:AB25"/>
    <mergeCell ref="M27:Q27"/>
    <mergeCell ref="M28:Q28"/>
    <mergeCell ref="M29:Q29"/>
    <mergeCell ref="C40:D40"/>
    <mergeCell ref="E40:AD40"/>
    <mergeCell ref="AE40:AL40"/>
    <mergeCell ref="C41:D41"/>
    <mergeCell ref="E41:AD41"/>
    <mergeCell ref="AE41:AL41"/>
    <mergeCell ref="C42:D42"/>
    <mergeCell ref="E42:AD42"/>
    <mergeCell ref="AE42:AL42"/>
    <mergeCell ref="C43:D43"/>
    <mergeCell ref="E43:AD43"/>
    <mergeCell ref="AE43:AL43"/>
    <mergeCell ref="C46:D46"/>
    <mergeCell ref="E46:AD46"/>
    <mergeCell ref="AE46:AL46"/>
    <mergeCell ref="C44:D44"/>
    <mergeCell ref="E44:AD44"/>
    <mergeCell ref="AE44:AL44"/>
    <mergeCell ref="C45:D45"/>
    <mergeCell ref="E45:AD45"/>
    <mergeCell ref="AE45:AL45"/>
    <mergeCell ref="C71:J71"/>
    <mergeCell ref="C72:J72"/>
    <mergeCell ref="U67:AA67"/>
    <mergeCell ref="AC67:AK67"/>
    <mergeCell ref="U68:AA68"/>
    <mergeCell ref="AC68:AK68"/>
    <mergeCell ref="AE50:AL50"/>
    <mergeCell ref="C51:D51"/>
    <mergeCell ref="E51:AD51"/>
    <mergeCell ref="AE51:AL51"/>
    <mergeCell ref="L67:R67"/>
    <mergeCell ref="L68:R68"/>
    <mergeCell ref="U64:AA64"/>
    <mergeCell ref="AC64:AK64"/>
    <mergeCell ref="E56:AD56"/>
    <mergeCell ref="AE56:AL56"/>
    <mergeCell ref="C52:D52"/>
    <mergeCell ref="E52:AD52"/>
    <mergeCell ref="AE52:AL52"/>
    <mergeCell ref="C53:D53"/>
    <mergeCell ref="E53:AD53"/>
    <mergeCell ref="AE53:AL53"/>
    <mergeCell ref="E60:AD60"/>
    <mergeCell ref="AE60:AL60"/>
    <mergeCell ref="C54:D54"/>
    <mergeCell ref="E54:AD54"/>
    <mergeCell ref="AE54:AL54"/>
    <mergeCell ref="AE58:AL58"/>
    <mergeCell ref="C55:D55"/>
    <mergeCell ref="E55:AD55"/>
    <mergeCell ref="AE55:AL55"/>
    <mergeCell ref="C56:D56"/>
    <mergeCell ref="AQ28:AR32"/>
    <mergeCell ref="AP31:AP32"/>
    <mergeCell ref="AQ34:AR38"/>
    <mergeCell ref="AP37:AP38"/>
    <mergeCell ref="C62:AD62"/>
    <mergeCell ref="AE62:AL62"/>
    <mergeCell ref="C59:D59"/>
    <mergeCell ref="E59:AD59"/>
    <mergeCell ref="AE59:AL59"/>
    <mergeCell ref="C60:D60"/>
    <mergeCell ref="AQ40:AR44"/>
    <mergeCell ref="AP43:AP44"/>
    <mergeCell ref="C61:AD61"/>
    <mergeCell ref="R34:U34"/>
    <mergeCell ref="AE61:AL61"/>
    <mergeCell ref="C57:D57"/>
    <mergeCell ref="E57:AD57"/>
    <mergeCell ref="AE57:AL57"/>
    <mergeCell ref="C58:D58"/>
    <mergeCell ref="E58:AD58"/>
  </mergeCells>
  <conditionalFormatting sqref="M28:Q28">
    <cfRule type="cellIs" priority="1" dxfId="0" operator="lessThan" stopIfTrue="1">
      <formula>$N$19</formula>
    </cfRule>
    <cfRule type="cellIs" priority="2" dxfId="0" operator="lessThan" stopIfTrue="1">
      <formula>$N$19</formula>
    </cfRule>
  </conditionalFormatting>
  <conditionalFormatting sqref="M29:Q29">
    <cfRule type="cellIs" priority="3" dxfId="0" operator="lessThan" stopIfTrue="1">
      <formula>$N$20</formula>
    </cfRule>
  </conditionalFormatting>
  <dataValidations count="4">
    <dataValidation type="list" allowBlank="1" showInputMessage="1" showErrorMessage="1" sqref="C20:AL20">
      <formula1>Страны</formula1>
    </dataValidation>
    <dataValidation type="list" allowBlank="1" showInputMessage="1" showErrorMessage="1" sqref="R34:U34">
      <formula1>$AP$24:$AP$25</formula1>
    </dataValidation>
    <dataValidation type="list" allowBlank="1" showInputMessage="1" showErrorMessage="1" sqref="AP43:AP44">
      <formula1>$AQ$24:$AQ$25</formula1>
    </dataValidation>
    <dataValidation type="list" allowBlank="1" showInputMessage="1" showErrorMessage="1" sqref="E42:AD46 E51:AD60">
      <formula1>$C$80:$C$94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B1:BI14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8" width="2.75390625" style="33" customWidth="1"/>
    <col min="49" max="49" width="3.625" style="33" customWidth="1"/>
    <col min="50"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1" customWidth="1"/>
    <col min="61" max="61" width="2.75390625" style="1" customWidth="1"/>
    <col min="62" max="16384" width="2.75390625" style="1" customWidth="1"/>
  </cols>
  <sheetData>
    <row r="1" spans="2:56" s="14" customFormat="1" ht="17.25" customHeight="1" thickBot="1">
      <c r="B1" s="106" t="s">
        <v>236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R1" s="32"/>
      <c r="AS1" s="32"/>
      <c r="AT1" s="32"/>
      <c r="AU1" s="32"/>
      <c r="AV1" s="32"/>
      <c r="AW1" s="32"/>
      <c r="AX1" s="32"/>
      <c r="AY1" s="32"/>
      <c r="AZ1" s="32"/>
      <c r="BA1" s="32"/>
      <c r="BD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60"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336</v>
      </c>
      <c r="AQ3" s="90" t="s">
        <v>344</v>
      </c>
      <c r="AR3" s="28"/>
      <c r="AS3" s="28"/>
      <c r="AT3" s="28"/>
      <c r="AU3" s="28"/>
      <c r="AV3" s="28"/>
      <c r="AW3" s="28"/>
      <c r="AX3" s="28"/>
      <c r="AY3" s="28"/>
      <c r="AZ3" s="28"/>
      <c r="BA3" s="28"/>
      <c r="BB3" s="59"/>
      <c r="BC3" s="28"/>
      <c r="BE3" s="28"/>
      <c r="BF3" s="28"/>
      <c r="BG3" s="28"/>
      <c r="BH3" s="28"/>
    </row>
    <row r="4" spans="2:60"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337</v>
      </c>
      <c r="AQ4" s="90" t="s">
        <v>345</v>
      </c>
      <c r="AR4" s="28"/>
      <c r="AS4" s="28"/>
      <c r="AT4" s="28"/>
      <c r="AU4" s="28"/>
      <c r="AV4" s="28"/>
      <c r="AW4" s="28"/>
      <c r="AX4" s="28"/>
      <c r="AY4" s="28"/>
      <c r="AZ4" s="28"/>
      <c r="BA4" s="28"/>
      <c r="BB4" s="60"/>
      <c r="BC4" s="28"/>
      <c r="BE4" s="28"/>
      <c r="BF4" s="28"/>
      <c r="BG4" s="28"/>
      <c r="BH4" s="28"/>
    </row>
    <row r="5" spans="2:60"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90" t="s">
        <v>346</v>
      </c>
      <c r="AR5" s="28"/>
      <c r="AS5" s="28"/>
      <c r="AT5" s="28"/>
      <c r="AU5" s="28"/>
      <c r="AV5" s="28"/>
      <c r="AW5" s="28"/>
      <c r="AX5" s="28"/>
      <c r="AY5" s="28"/>
      <c r="AZ5" s="28"/>
      <c r="BA5" s="28"/>
      <c r="BB5" s="60"/>
      <c r="BC5" s="28"/>
      <c r="BE5" s="28"/>
      <c r="BF5" s="28"/>
      <c r="BG5" s="28"/>
      <c r="BH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7"/>
      <c r="AQ6" s="37"/>
      <c r="AR6" s="37"/>
      <c r="AS6" s="37"/>
      <c r="AT6" s="37"/>
      <c r="AU6" s="37"/>
      <c r="AV6" s="37"/>
      <c r="AW6" s="37"/>
      <c r="AX6" s="37"/>
      <c r="AY6" s="37"/>
      <c r="AZ6" s="37"/>
      <c r="BA6" s="37"/>
      <c r="BB6" s="37"/>
      <c r="BC6" s="37"/>
      <c r="BD6" s="37"/>
      <c r="BE6" s="37"/>
      <c r="BF6" s="37"/>
      <c r="BG6" s="37"/>
      <c r="BH6" s="37"/>
      <c r="BI6" s="57"/>
    </row>
    <row r="7" spans="2:61" ht="12" customHeight="1">
      <c r="B7" s="6"/>
      <c r="C7" s="103" t="s">
        <v>284</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37"/>
      <c r="AR7" s="37"/>
      <c r="AS7" s="37"/>
      <c r="AT7" s="37"/>
      <c r="AU7" s="37"/>
      <c r="AV7" s="37"/>
      <c r="AW7" s="37"/>
      <c r="AX7" s="37"/>
      <c r="AY7" s="37"/>
      <c r="AZ7" s="37"/>
      <c r="BA7" s="37"/>
      <c r="BB7" s="37"/>
      <c r="BC7" s="37"/>
      <c r="BD7" s="37"/>
      <c r="BE7" s="37"/>
      <c r="BF7" s="37"/>
      <c r="BG7" s="37"/>
      <c r="BH7" s="37"/>
      <c r="BI7" s="57"/>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78"/>
      <c r="AR8" s="78"/>
      <c r="AS8" s="78"/>
      <c r="AT8" s="78"/>
      <c r="AU8" s="78"/>
      <c r="AV8" s="78"/>
      <c r="AW8" s="78"/>
      <c r="AX8" s="78"/>
      <c r="AY8" s="78"/>
      <c r="AZ8" s="78"/>
      <c r="BA8" s="78"/>
      <c r="BB8" s="78"/>
      <c r="BC8" s="37"/>
      <c r="BD8" s="37"/>
      <c r="BE8" s="37"/>
      <c r="BF8" s="37"/>
      <c r="BG8" s="37"/>
      <c r="BH8" s="37"/>
      <c r="BI8" s="57"/>
    </row>
    <row r="9" spans="2:6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78"/>
      <c r="AR9" s="78"/>
      <c r="AS9" s="78"/>
      <c r="AT9" s="78"/>
      <c r="AU9" s="78"/>
      <c r="AV9" s="78"/>
      <c r="AW9" s="78"/>
      <c r="AX9" s="78"/>
      <c r="AY9" s="78"/>
      <c r="AZ9" s="78"/>
      <c r="BA9" s="78"/>
      <c r="BB9" s="78"/>
      <c r="BC9" s="37"/>
      <c r="BD9" s="37"/>
      <c r="BE9" s="37"/>
      <c r="BF9" s="37"/>
      <c r="BG9" s="37"/>
      <c r="BH9" s="37"/>
      <c r="BI9" s="57"/>
    </row>
    <row r="10" spans="2:61" ht="12" customHeight="1">
      <c r="B10" s="6"/>
      <c r="C10" s="101" t="s">
        <v>340</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7"/>
      <c r="AQ10" s="78"/>
      <c r="AR10" s="78"/>
      <c r="AS10" s="78"/>
      <c r="AT10" s="78"/>
      <c r="AU10" s="78"/>
      <c r="AV10" s="78"/>
      <c r="AW10" s="78"/>
      <c r="AX10" s="78"/>
      <c r="AY10" s="78"/>
      <c r="AZ10" s="78"/>
      <c r="BA10" s="78"/>
      <c r="BB10" s="78"/>
      <c r="BC10" s="37"/>
      <c r="BD10" s="37"/>
      <c r="BE10" s="37"/>
      <c r="BF10" s="37"/>
      <c r="BG10" s="37"/>
      <c r="BH10" s="37"/>
      <c r="BI10" s="57"/>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8" t="str">
        <f>S23</f>
        <v>доллары США</v>
      </c>
      <c r="AQ11" s="78"/>
      <c r="AR11" s="78"/>
      <c r="AS11" s="78"/>
      <c r="AT11" s="78"/>
      <c r="AU11" s="78"/>
      <c r="AV11" s="78"/>
      <c r="AW11" s="78"/>
      <c r="AX11" s="78"/>
      <c r="AY11" s="78"/>
      <c r="AZ11" s="78"/>
      <c r="BA11" s="78"/>
      <c r="BB11" s="78"/>
      <c r="BC11" s="37"/>
      <c r="BD11" s="37"/>
      <c r="BE11" s="37"/>
      <c r="BF11" s="37"/>
      <c r="BG11" s="37"/>
      <c r="BH11" s="37"/>
      <c r="BI11" s="57"/>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8" t="str">
        <f>VLOOKUP(C17,'Нормы валюта'!C8:I233,7,FALSE)</f>
        <v>российский рубль</v>
      </c>
      <c r="AQ12" s="78"/>
      <c r="AR12" s="78"/>
      <c r="AS12" s="78"/>
      <c r="AT12" s="78"/>
      <c r="AU12" s="78"/>
      <c r="AV12" s="78"/>
      <c r="AW12" s="78"/>
      <c r="AX12" s="78"/>
      <c r="AY12" s="78"/>
      <c r="AZ12" s="78"/>
      <c r="BA12" s="78"/>
      <c r="BB12" s="78"/>
      <c r="BC12" s="37"/>
      <c r="BD12" s="37"/>
      <c r="BE12" s="37"/>
      <c r="BF12" s="37"/>
      <c r="BG12" s="37"/>
      <c r="BH12" s="37"/>
      <c r="BI12" s="57"/>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37"/>
      <c r="AR13" s="37"/>
      <c r="AS13" s="37"/>
      <c r="AT13" s="37"/>
      <c r="AU13" s="37"/>
      <c r="AV13" s="37"/>
      <c r="AW13" s="37"/>
      <c r="AX13" s="37"/>
      <c r="AY13" s="37"/>
      <c r="AZ13" s="37"/>
      <c r="BA13" s="37"/>
      <c r="BB13" s="37"/>
      <c r="BC13" s="37"/>
      <c r="BD13" s="37"/>
      <c r="BE13" s="37"/>
      <c r="BF13" s="37"/>
      <c r="BG13" s="37"/>
      <c r="BH13" s="37"/>
      <c r="BI13" s="57"/>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7"/>
      <c r="AQ14" s="78"/>
      <c r="AR14" s="78"/>
      <c r="AS14" s="78"/>
      <c r="AT14" s="78"/>
      <c r="AU14" s="78"/>
      <c r="AV14" s="78"/>
      <c r="AW14" s="78"/>
      <c r="AX14" s="78"/>
      <c r="AY14" s="78"/>
      <c r="AZ14" s="78"/>
      <c r="BA14" s="78"/>
      <c r="BB14" s="78"/>
      <c r="BC14" s="37"/>
      <c r="BD14" s="37"/>
      <c r="BE14" s="37"/>
      <c r="BF14" s="37"/>
      <c r="BG14" s="37"/>
      <c r="BH14" s="37"/>
      <c r="BI14" s="57"/>
    </row>
    <row r="15" spans="2:61" ht="12" customHeight="1">
      <c r="B15" s="6"/>
      <c r="C15" s="102" t="s">
        <v>233</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78"/>
      <c r="AS15" s="78"/>
      <c r="AT15" s="78"/>
      <c r="AU15" s="78"/>
      <c r="AV15" s="78"/>
      <c r="AW15" s="78"/>
      <c r="AX15" s="78"/>
      <c r="AY15" s="78"/>
      <c r="AZ15" s="78"/>
      <c r="BA15" s="78"/>
      <c r="BB15" s="78"/>
      <c r="BC15" s="37"/>
      <c r="BD15" s="37"/>
      <c r="BE15" s="37"/>
      <c r="BF15" s="37"/>
      <c r="BG15" s="37"/>
      <c r="BH15" s="37"/>
      <c r="BI15" s="57"/>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78"/>
      <c r="AS16" s="78"/>
      <c r="AT16" s="78"/>
      <c r="AU16" s="78"/>
      <c r="AV16" s="78"/>
      <c r="AW16" s="78"/>
      <c r="AX16" s="78"/>
      <c r="AY16" s="78"/>
      <c r="AZ16" s="78"/>
      <c r="BA16" s="78"/>
      <c r="BB16" s="78"/>
      <c r="BC16" s="37"/>
      <c r="BD16" s="37"/>
      <c r="BE16" s="37"/>
      <c r="BF16" s="37"/>
      <c r="BG16" s="37"/>
      <c r="BH16" s="37"/>
      <c r="BI16" s="57"/>
    </row>
    <row r="17" spans="2:61" ht="12" customHeight="1">
      <c r="B17" s="6"/>
      <c r="C17" s="102" t="s">
        <v>209</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78"/>
      <c r="AS17" s="78"/>
      <c r="AT17" s="78"/>
      <c r="AU17" s="78"/>
      <c r="AV17" s="78"/>
      <c r="AW17" s="78"/>
      <c r="AX17" s="78"/>
      <c r="AY17" s="78"/>
      <c r="AZ17" s="78"/>
      <c r="BA17" s="78"/>
      <c r="BB17" s="78"/>
      <c r="BC17" s="37"/>
      <c r="BD17" s="37"/>
      <c r="BE17" s="37"/>
      <c r="BF17" s="37"/>
      <c r="BG17" s="37"/>
      <c r="BH17" s="37"/>
      <c r="BI17" s="57"/>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78"/>
      <c r="AS18" s="78"/>
      <c r="AT18" s="78"/>
      <c r="AU18" s="78"/>
      <c r="AV18" s="78"/>
      <c r="AW18" s="78"/>
      <c r="AX18" s="78"/>
      <c r="AY18" s="78"/>
      <c r="AZ18" s="78"/>
      <c r="BA18" s="78"/>
      <c r="BB18" s="78"/>
      <c r="BC18" s="37"/>
      <c r="BD18" s="37"/>
      <c r="BE18" s="37"/>
      <c r="BF18" s="37"/>
      <c r="BG18" s="37"/>
      <c r="BH18" s="37"/>
      <c r="BI18" s="57"/>
    </row>
    <row r="19" spans="2:60" ht="12" customHeight="1">
      <c r="B19" s="6"/>
      <c r="C19" s="26" t="s">
        <v>243</v>
      </c>
      <c r="D19" s="20"/>
      <c r="E19" s="20"/>
      <c r="F19" s="20"/>
      <c r="G19" s="20"/>
      <c r="H19" s="20"/>
      <c r="I19" s="20"/>
      <c r="J19" s="20"/>
      <c r="K19" s="20"/>
      <c r="L19" s="20"/>
      <c r="M19" s="20"/>
      <c r="N19" s="108">
        <v>43549</v>
      </c>
      <c r="O19" s="108"/>
      <c r="P19" s="108"/>
      <c r="Q19" s="108"/>
      <c r="R19" s="108"/>
      <c r="S19" s="38" t="s">
        <v>244</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c r="BH19" s="28"/>
    </row>
    <row r="20" spans="2:60" ht="12" customHeight="1">
      <c r="B20" s="6"/>
      <c r="C20" s="24"/>
      <c r="D20" s="20"/>
      <c r="E20" s="20"/>
      <c r="F20" s="20"/>
      <c r="G20" s="20"/>
      <c r="H20" s="20"/>
      <c r="I20" s="20"/>
      <c r="J20" s="20"/>
      <c r="K20" s="20"/>
      <c r="L20" s="20"/>
      <c r="M20" s="20"/>
      <c r="N20" s="108">
        <f>N19+1</f>
        <v>43550</v>
      </c>
      <c r="O20" s="108"/>
      <c r="P20" s="108"/>
      <c r="Q20" s="108"/>
      <c r="R20" s="108"/>
      <c r="S20" s="24" t="s">
        <v>245</v>
      </c>
      <c r="T20" s="39"/>
      <c r="U20" s="39"/>
      <c r="V20" s="39"/>
      <c r="W20" s="39"/>
      <c r="X20" s="39"/>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c r="BH20" s="28"/>
    </row>
    <row r="21" spans="2:60" ht="12" customHeight="1">
      <c r="B21" s="6"/>
      <c r="C21" s="24"/>
      <c r="D21" s="20"/>
      <c r="E21" s="20"/>
      <c r="F21" s="20"/>
      <c r="G21" s="20"/>
      <c r="H21" s="20"/>
      <c r="I21" s="20"/>
      <c r="J21" s="20"/>
      <c r="K21" s="20"/>
      <c r="L21" s="20"/>
      <c r="M21" s="20"/>
      <c r="N21" s="108">
        <f>N20+10</f>
        <v>43560</v>
      </c>
      <c r="O21" s="108"/>
      <c r="P21" s="108"/>
      <c r="Q21" s="108"/>
      <c r="R21" s="108"/>
      <c r="S21" s="24" t="s">
        <v>246</v>
      </c>
      <c r="T21" s="39"/>
      <c r="U21" s="39"/>
      <c r="V21" s="39"/>
      <c r="W21" s="39"/>
      <c r="X21" s="39"/>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c r="BH21" s="28"/>
    </row>
    <row r="22" spans="2:56" ht="12" customHeight="1">
      <c r="B22" s="6"/>
      <c r="C22" s="24"/>
      <c r="D22" s="20"/>
      <c r="E22" s="20"/>
      <c r="F22" s="20"/>
      <c r="G22" s="20"/>
      <c r="H22" s="20"/>
      <c r="I22" s="20"/>
      <c r="J22" s="20"/>
      <c r="K22" s="20"/>
      <c r="L22" s="20"/>
      <c r="M22" s="20"/>
      <c r="N22" s="108">
        <f>N21+1</f>
        <v>43561</v>
      </c>
      <c r="O22" s="108"/>
      <c r="P22" s="108"/>
      <c r="Q22" s="108"/>
      <c r="R22" s="108"/>
      <c r="S22" s="24" t="s">
        <v>247</v>
      </c>
      <c r="T22" s="38"/>
      <c r="U22" s="38"/>
      <c r="V22" s="38"/>
      <c r="W22" s="38"/>
      <c r="X22" s="38"/>
      <c r="Y22" s="24"/>
      <c r="Z22" s="24"/>
      <c r="AA22" s="24"/>
      <c r="AB22" s="24"/>
      <c r="AC22" s="24"/>
      <c r="AD22" s="24"/>
      <c r="AE22" s="24"/>
      <c r="AF22" s="24"/>
      <c r="AG22" s="24"/>
      <c r="AH22" s="24"/>
      <c r="AI22" s="24"/>
      <c r="AJ22" s="24"/>
      <c r="AK22" s="24"/>
      <c r="AL22" s="24"/>
      <c r="AM22" s="7"/>
      <c r="AQ22" s="99" t="s">
        <v>341</v>
      </c>
      <c r="AR22" s="99"/>
      <c r="AS22" s="99"/>
      <c r="AT22" s="99"/>
      <c r="AU22" s="99"/>
      <c r="AV22" s="99"/>
      <c r="AW22" s="99"/>
      <c r="AX22" s="99"/>
      <c r="AY22" s="99"/>
      <c r="AZ22" s="99"/>
      <c r="BA22" s="99"/>
      <c r="BB22" s="99"/>
      <c r="BD22" s="1"/>
    </row>
    <row r="23" spans="2:56" ht="12" customHeight="1">
      <c r="B23" s="6"/>
      <c r="C23" s="24"/>
      <c r="D23" s="20"/>
      <c r="E23" s="20"/>
      <c r="F23" s="20"/>
      <c r="G23" s="20"/>
      <c r="H23" s="20"/>
      <c r="I23" s="20"/>
      <c r="J23" s="20"/>
      <c r="K23" s="20"/>
      <c r="L23" s="20"/>
      <c r="M23" s="20"/>
      <c r="N23" s="132">
        <v>2.0963</v>
      </c>
      <c r="O23" s="132"/>
      <c r="P23" s="132"/>
      <c r="Q23" s="132"/>
      <c r="R23" s="132"/>
      <c r="S23" s="139" t="str">
        <f>VLOOKUP(C17,'Нормы валюта'!C8:D233,2,FALSE)</f>
        <v>доллары США</v>
      </c>
      <c r="T23" s="139"/>
      <c r="U23" s="139"/>
      <c r="V23" s="139"/>
      <c r="W23" s="139"/>
      <c r="X23" s="38"/>
      <c r="Y23" s="24"/>
      <c r="Z23" s="24"/>
      <c r="AA23" s="24"/>
      <c r="AB23" s="24"/>
      <c r="AC23" s="24"/>
      <c r="AD23" s="24"/>
      <c r="AE23" s="24"/>
      <c r="AF23" s="24"/>
      <c r="AG23" s="24"/>
      <c r="AH23" s="24"/>
      <c r="AI23" s="24"/>
      <c r="AJ23" s="24"/>
      <c r="AK23" s="24"/>
      <c r="AL23" s="24"/>
      <c r="AM23" s="7"/>
      <c r="AQ23" s="99"/>
      <c r="AR23" s="99"/>
      <c r="AS23" s="99"/>
      <c r="AT23" s="99"/>
      <c r="AU23" s="99"/>
      <c r="AV23" s="99"/>
      <c r="AW23" s="99"/>
      <c r="AX23" s="99"/>
      <c r="AY23" s="99"/>
      <c r="AZ23" s="99"/>
      <c r="BA23" s="99"/>
      <c r="BB23" s="99"/>
      <c r="BD23" s="1"/>
    </row>
    <row r="24" spans="2:56" ht="12" customHeight="1">
      <c r="B24" s="6"/>
      <c r="C24" s="24"/>
      <c r="D24" s="20"/>
      <c r="E24" s="20"/>
      <c r="F24" s="20"/>
      <c r="G24" s="20"/>
      <c r="H24" s="20"/>
      <c r="I24" s="20"/>
      <c r="J24" s="20"/>
      <c r="K24" s="20"/>
      <c r="L24" s="20"/>
      <c r="M24" s="20"/>
      <c r="N24" s="133" t="s">
        <v>271</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Q24" s="99"/>
      <c r="AR24" s="99"/>
      <c r="AS24" s="99"/>
      <c r="AT24" s="99"/>
      <c r="AU24" s="99"/>
      <c r="AV24" s="99"/>
      <c r="AW24" s="99"/>
      <c r="AX24" s="99"/>
      <c r="AY24" s="99"/>
      <c r="AZ24" s="99"/>
      <c r="BA24" s="99"/>
      <c r="BB24" s="99"/>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4" t="s">
        <v>337</v>
      </c>
      <c r="AQ25" s="99"/>
      <c r="AR25" s="99"/>
      <c r="AS25" s="99"/>
      <c r="AT25" s="99"/>
      <c r="AU25" s="99"/>
      <c r="AV25" s="99"/>
      <c r="AW25" s="99"/>
      <c r="AX25" s="99"/>
      <c r="AY25" s="99"/>
      <c r="AZ25" s="99"/>
      <c r="BA25" s="99"/>
      <c r="BB25" s="99"/>
      <c r="BD25" s="1"/>
    </row>
    <row r="26" spans="2:5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5"/>
      <c r="AQ26" s="99"/>
      <c r="AR26" s="99"/>
      <c r="AS26" s="99"/>
      <c r="AT26" s="99"/>
      <c r="AU26" s="99"/>
      <c r="AV26" s="99"/>
      <c r="AW26" s="99"/>
      <c r="AX26" s="99"/>
      <c r="AY26" s="99"/>
      <c r="AZ26" s="99"/>
      <c r="BA26" s="99"/>
      <c r="BB26" s="99"/>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14">
        <f>AE46</f>
        <v>5858.01</v>
      </c>
      <c r="N28" s="114"/>
      <c r="O28" s="114"/>
      <c r="P28" s="114"/>
      <c r="Q28" s="114"/>
      <c r="R28" s="114"/>
      <c r="S28" s="24" t="s">
        <v>268</v>
      </c>
      <c r="T28" s="20"/>
      <c r="U28" s="20"/>
      <c r="V28" s="20"/>
      <c r="W28" s="20"/>
      <c r="X28" s="20"/>
      <c r="Y28" s="20"/>
      <c r="Z28" s="20"/>
      <c r="AA28" s="20"/>
      <c r="AB28" s="20"/>
      <c r="AC28" s="20"/>
      <c r="AD28" s="20"/>
      <c r="AE28" s="20"/>
      <c r="AF28" s="20"/>
      <c r="AG28" s="20"/>
      <c r="AH28" s="20"/>
      <c r="AI28" s="20"/>
      <c r="AJ28" s="20"/>
      <c r="AK28" s="20"/>
      <c r="AL28" s="21"/>
      <c r="AM28" s="7"/>
      <c r="AO28" s="34"/>
      <c r="AQ28" s="99" t="s">
        <v>259</v>
      </c>
      <c r="AR28" s="99"/>
      <c r="AS28" s="99"/>
      <c r="AT28" s="99"/>
      <c r="AU28" s="99"/>
      <c r="AV28" s="99"/>
      <c r="AW28" s="99"/>
      <c r="AX28" s="99"/>
      <c r="AY28" s="99"/>
      <c r="AZ28" s="99"/>
      <c r="BA28" s="99"/>
      <c r="BB28" s="99"/>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99"/>
      <c r="AR29" s="99"/>
      <c r="AS29" s="99"/>
      <c r="AT29" s="99"/>
      <c r="AU29" s="99"/>
      <c r="AV29" s="99"/>
      <c r="AW29" s="99"/>
      <c r="AX29" s="99"/>
      <c r="AY29" s="99"/>
      <c r="AZ29" s="99"/>
      <c r="BA29" s="99"/>
      <c r="BB29" s="99"/>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Q30" s="99"/>
      <c r="AR30" s="99"/>
      <c r="AS30" s="99"/>
      <c r="AT30" s="99"/>
      <c r="AU30" s="99"/>
      <c r="AV30" s="99"/>
      <c r="AW30" s="99"/>
      <c r="AX30" s="99"/>
      <c r="AY30" s="99"/>
      <c r="AZ30" s="99"/>
      <c r="BA30" s="99"/>
      <c r="BB30" s="99"/>
      <c r="BD30" s="1"/>
    </row>
    <row r="31" spans="2:5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12</v>
      </c>
      <c r="AF31" s="113"/>
      <c r="AG31" s="113"/>
      <c r="AH31" s="113"/>
      <c r="AI31" s="113"/>
      <c r="AJ31" s="113"/>
      <c r="AK31" s="113"/>
      <c r="AL31" s="113"/>
      <c r="AM31" s="7"/>
      <c r="AO31" s="34"/>
      <c r="AP31" s="104"/>
      <c r="AQ31" s="99"/>
      <c r="AR31" s="99"/>
      <c r="AS31" s="99"/>
      <c r="AT31" s="99"/>
      <c r="AU31" s="99"/>
      <c r="AV31" s="99"/>
      <c r="AW31" s="99"/>
      <c r="AX31" s="99"/>
      <c r="AY31" s="99"/>
      <c r="AZ31" s="99"/>
      <c r="BA31" s="99"/>
      <c r="BB31" s="99"/>
      <c r="BD31" s="1"/>
    </row>
    <row r="32" spans="2:5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05"/>
      <c r="AQ32" s="99"/>
      <c r="AR32" s="99"/>
      <c r="AS32" s="99"/>
      <c r="AT32" s="99"/>
      <c r="AU32" s="99"/>
      <c r="AV32" s="99"/>
      <c r="AW32" s="99"/>
      <c r="AX32" s="99"/>
      <c r="AY32" s="99"/>
      <c r="AZ32" s="99"/>
      <c r="BA32" s="99"/>
      <c r="BB32" s="99"/>
      <c r="BD32" s="1"/>
    </row>
    <row r="33" spans="2:6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4"/>
      <c r="AS33" s="34"/>
      <c r="AT33" s="34"/>
      <c r="AU33" s="34"/>
      <c r="AV33" s="34"/>
      <c r="AW33" s="34"/>
      <c r="AX33" s="34"/>
      <c r="AY33" s="34"/>
      <c r="AZ33" s="34"/>
      <c r="BA33" s="34"/>
      <c r="BB33" s="3"/>
      <c r="BC33" s="3"/>
      <c r="BD33" s="41"/>
      <c r="BE33" s="3"/>
      <c r="BF33" s="3"/>
      <c r="BG33" s="3"/>
      <c r="BH33" s="28"/>
    </row>
    <row r="34" spans="2:60" ht="15" customHeight="1">
      <c r="B34" s="6"/>
      <c r="C34" s="115">
        <v>1</v>
      </c>
      <c r="D34" s="115"/>
      <c r="E34" s="116" t="s">
        <v>347</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34">
        <f>IF(AP25="Да",0,IF(BH38&gt;=AQ37,BH38,AQ37))</f>
        <v>4842.45</v>
      </c>
      <c r="AF34" s="134"/>
      <c r="AG34" s="134"/>
      <c r="AH34" s="134"/>
      <c r="AI34" s="134"/>
      <c r="AJ34" s="134"/>
      <c r="AK34" s="134"/>
      <c r="AL34" s="134"/>
      <c r="AM34" s="7"/>
      <c r="AO34" s="34"/>
      <c r="AQ34" s="99" t="s">
        <v>342</v>
      </c>
      <c r="AR34" s="99"/>
      <c r="AS34" s="99"/>
      <c r="AT34" s="99"/>
      <c r="AU34" s="99"/>
      <c r="AV34" s="99"/>
      <c r="AW34" s="99"/>
      <c r="AX34" s="99"/>
      <c r="AY34" s="99"/>
      <c r="AZ34" s="99"/>
      <c r="BA34" s="99"/>
      <c r="BB34" s="99"/>
      <c r="BC34" s="3"/>
      <c r="BD34" s="41"/>
      <c r="BE34" s="3"/>
      <c r="BF34" s="3"/>
      <c r="BG34" s="3"/>
      <c r="BH34" s="28"/>
    </row>
    <row r="35" spans="2:60" ht="15" customHeight="1">
      <c r="B35" s="6"/>
      <c r="C35" s="118">
        <v>2</v>
      </c>
      <c r="D35" s="118"/>
      <c r="E35" s="119" t="s">
        <v>348</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0">
        <f>IF(AP31="Да",0,ROUND((N22-N19+1)*VLOOKUP(C17,'Нормы валюта'!C8:F233,3,FALSE)*N23,2))</f>
        <v>817.56</v>
      </c>
      <c r="AF35" s="120"/>
      <c r="AG35" s="120"/>
      <c r="AH35" s="120"/>
      <c r="AI35" s="120"/>
      <c r="AJ35" s="120"/>
      <c r="AK35" s="120"/>
      <c r="AL35" s="120"/>
      <c r="AM35" s="7"/>
      <c r="AO35" s="34"/>
      <c r="AQ35" s="99"/>
      <c r="AR35" s="99"/>
      <c r="AS35" s="99"/>
      <c r="AT35" s="99"/>
      <c r="AU35" s="99"/>
      <c r="AV35" s="99"/>
      <c r="AW35" s="99"/>
      <c r="AX35" s="99"/>
      <c r="AY35" s="99"/>
      <c r="AZ35" s="99"/>
      <c r="BA35" s="99"/>
      <c r="BB35" s="99"/>
      <c r="BC35" s="3"/>
      <c r="BD35" s="41"/>
      <c r="BE35" s="3"/>
      <c r="BF35" s="3"/>
      <c r="BG35" s="3"/>
      <c r="BH35" s="28"/>
    </row>
    <row r="36" spans="2:60" ht="15" customHeight="1">
      <c r="B36" s="6"/>
      <c r="C36" s="118">
        <v>3</v>
      </c>
      <c r="D36" s="118"/>
      <c r="E36" s="119" t="s">
        <v>19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v>198</v>
      </c>
      <c r="AF36" s="122"/>
      <c r="AG36" s="122"/>
      <c r="AH36" s="122"/>
      <c r="AI36" s="122"/>
      <c r="AJ36" s="122"/>
      <c r="AK36" s="122"/>
      <c r="AL36" s="122"/>
      <c r="AM36" s="7"/>
      <c r="AQ36" s="99"/>
      <c r="AR36" s="99"/>
      <c r="AS36" s="99"/>
      <c r="AT36" s="99"/>
      <c r="AU36" s="99"/>
      <c r="AV36" s="99"/>
      <c r="AW36" s="99"/>
      <c r="AX36" s="99"/>
      <c r="AY36" s="99"/>
      <c r="AZ36" s="99"/>
      <c r="BA36" s="99"/>
      <c r="BB36" s="99"/>
      <c r="BC36" s="3"/>
      <c r="BD36" s="41">
        <f>IF(AP37="Да",0.5,1)</f>
        <v>1</v>
      </c>
      <c r="BE36" s="3"/>
      <c r="BF36" s="3"/>
      <c r="BG36" s="3"/>
      <c r="BH36" s="28"/>
    </row>
    <row r="37" spans="2:6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58"/>
      <c r="AQ37" s="142">
        <v>250</v>
      </c>
      <c r="AR37" s="143"/>
      <c r="AS37" s="143"/>
      <c r="AT37" s="143"/>
      <c r="AU37" s="144"/>
      <c r="AV37" s="148" t="s">
        <v>268</v>
      </c>
      <c r="AW37" s="149"/>
      <c r="AX37" s="149"/>
      <c r="AY37" s="149"/>
      <c r="AZ37" s="149"/>
      <c r="BA37" s="149"/>
      <c r="BB37" s="150"/>
      <c r="BC37" s="3"/>
      <c r="BD37" s="41"/>
      <c r="BE37" s="3"/>
      <c r="BF37" s="3"/>
      <c r="BG37" s="3"/>
      <c r="BH37" s="28"/>
    </row>
    <row r="38" spans="2:6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58"/>
      <c r="AQ38" s="145"/>
      <c r="AR38" s="146"/>
      <c r="AS38" s="146"/>
      <c r="AT38" s="146"/>
      <c r="AU38" s="147"/>
      <c r="AV38" s="151"/>
      <c r="AW38" s="152"/>
      <c r="AX38" s="152"/>
      <c r="AY38" s="152"/>
      <c r="AZ38" s="152"/>
      <c r="BA38" s="152"/>
      <c r="BB38" s="153"/>
      <c r="BH38" s="28">
        <f>IF(AP25="Да",0,ROUND((N21-N20+1)*VLOOKUP(C17,'Нормы валюта'!C8:F233,4,FALSE)*N23*BH44,2))</f>
        <v>4842.45</v>
      </c>
    </row>
    <row r="39" spans="2:6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c r="AP39" s="56" t="s">
        <v>242</v>
      </c>
      <c r="AQ39" s="56"/>
      <c r="AR39" s="56"/>
      <c r="AS39" s="56"/>
      <c r="AT39" s="56"/>
      <c r="AU39" s="56"/>
      <c r="AV39" s="56"/>
      <c r="AW39" s="56"/>
      <c r="AX39" s="56"/>
      <c r="AY39" s="56"/>
      <c r="AZ39" s="56"/>
      <c r="BA39" s="56"/>
      <c r="BB39" s="56"/>
      <c r="BH39" s="28"/>
    </row>
    <row r="40" spans="2:6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c r="AQ40" s="99" t="s">
        <v>343</v>
      </c>
      <c r="AR40" s="99"/>
      <c r="AS40" s="99"/>
      <c r="AT40" s="99"/>
      <c r="AU40" s="99"/>
      <c r="AV40" s="99"/>
      <c r="AW40" s="99"/>
      <c r="AX40" s="99"/>
      <c r="AY40" s="99"/>
      <c r="AZ40" s="99"/>
      <c r="BA40" s="99"/>
      <c r="BB40" s="99"/>
      <c r="BD40" s="28">
        <f>IF(AP39="Да",1.05,1)</f>
        <v>1</v>
      </c>
      <c r="BH40" s="28"/>
    </row>
    <row r="41" spans="2:60"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c r="AQ41" s="99"/>
      <c r="AR41" s="99"/>
      <c r="AS41" s="99"/>
      <c r="AT41" s="99"/>
      <c r="AU41" s="99"/>
      <c r="AV41" s="99"/>
      <c r="AW41" s="99"/>
      <c r="AX41" s="99"/>
      <c r="AY41" s="99"/>
      <c r="AZ41" s="99"/>
      <c r="BA41" s="99"/>
      <c r="BB41" s="99"/>
      <c r="BH41" s="28"/>
    </row>
    <row r="42" spans="2:60"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c r="AQ42" s="141" t="s">
        <v>344</v>
      </c>
      <c r="AR42" s="141"/>
      <c r="AS42" s="141"/>
      <c r="AT42" s="141"/>
      <c r="AU42" s="141"/>
      <c r="AV42" s="141"/>
      <c r="AW42" s="141"/>
      <c r="AX42" s="141"/>
      <c r="AY42" s="141"/>
      <c r="AZ42" s="141"/>
      <c r="BA42" s="141"/>
      <c r="BB42" s="141"/>
      <c r="BH42" s="28"/>
    </row>
    <row r="43" spans="2:60"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Q43" s="141"/>
      <c r="AR43" s="141"/>
      <c r="AS43" s="141"/>
      <c r="AT43" s="141"/>
      <c r="AU43" s="141"/>
      <c r="AV43" s="141"/>
      <c r="AW43" s="141"/>
      <c r="AX43" s="141"/>
      <c r="AY43" s="141"/>
      <c r="AZ43" s="141"/>
      <c r="BA43" s="141"/>
      <c r="BB43" s="141"/>
      <c r="BH43" s="28"/>
    </row>
    <row r="44" spans="2:60"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Q44" s="141"/>
      <c r="AR44" s="141"/>
      <c r="AS44" s="141"/>
      <c r="AT44" s="141"/>
      <c r="AU44" s="141"/>
      <c r="AV44" s="141"/>
      <c r="AW44" s="141"/>
      <c r="AX44" s="141"/>
      <c r="AY44" s="141"/>
      <c r="AZ44" s="141"/>
      <c r="BA44" s="141"/>
      <c r="BB44" s="141"/>
      <c r="BH44" s="91">
        <f>IF(AQ42=AQ3,1.5,IF(AQ42=AQ4,1.5,1))</f>
        <v>1.5</v>
      </c>
    </row>
    <row r="45" spans="2:60"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9"/>
      <c r="AF45" s="129"/>
      <c r="AG45" s="129"/>
      <c r="AH45" s="129"/>
      <c r="AI45" s="129"/>
      <c r="AJ45" s="129"/>
      <c r="AK45" s="129"/>
      <c r="AL45" s="129"/>
      <c r="AM45" s="7"/>
      <c r="BH45" s="28"/>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23">
        <f>SUM(AE34:AL45)</f>
        <v>5858.01</v>
      </c>
      <c r="AF46" s="123"/>
      <c r="AG46" s="123"/>
      <c r="AH46" s="123"/>
      <c r="AI46" s="123"/>
      <c r="AJ46" s="123"/>
      <c r="AK46" s="123"/>
      <c r="AL46" s="123"/>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5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2"/>
    </row>
    <row r="54" spans="2:5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R54" s="35"/>
      <c r="AS54" s="35"/>
      <c r="AT54" s="35"/>
      <c r="AU54" s="35"/>
      <c r="AV54" s="35"/>
      <c r="AW54" s="35"/>
      <c r="AX54" s="35"/>
      <c r="AY54" s="35"/>
      <c r="AZ54" s="35"/>
      <c r="BA54" s="35"/>
      <c r="BD54" s="42"/>
    </row>
    <row r="55" spans="2:5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R55" s="35"/>
      <c r="AS55" s="35"/>
      <c r="AT55" s="35"/>
      <c r="AU55" s="35"/>
      <c r="AV55" s="35"/>
      <c r="AW55" s="35"/>
      <c r="AX55" s="35"/>
      <c r="AY55" s="35"/>
      <c r="AZ55" s="35"/>
      <c r="BA55" s="35"/>
      <c r="BD55" s="42"/>
    </row>
    <row r="56" spans="2:5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2"/>
    </row>
    <row r="57" spans="2:5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R57" s="35"/>
      <c r="AS57" s="35"/>
      <c r="AT57" s="35"/>
      <c r="AU57" s="35"/>
      <c r="AV57" s="35"/>
      <c r="AW57" s="35"/>
      <c r="AX57" s="35"/>
      <c r="AY57" s="35"/>
      <c r="AZ57" s="35"/>
      <c r="BA57" s="35"/>
      <c r="BD57" s="42"/>
    </row>
    <row r="58" spans="2:5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R58" s="35"/>
      <c r="AS58" s="35"/>
      <c r="AT58" s="35"/>
      <c r="AU58" s="35"/>
      <c r="AV58" s="35"/>
      <c r="AW58" s="35"/>
      <c r="AX58" s="35"/>
      <c r="AY58" s="35"/>
      <c r="AZ58" s="35"/>
      <c r="BA58" s="35"/>
      <c r="BD58" s="42"/>
    </row>
    <row r="59" spans="2:5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2"/>
    </row>
    <row r="60" spans="2:5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2"/>
    </row>
    <row r="61" spans="2:5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2"/>
    </row>
    <row r="62" spans="2:5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2"/>
    </row>
    <row r="63" spans="2:5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2"/>
    </row>
    <row r="64" spans="2:5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2"/>
    </row>
    <row r="65" spans="2:5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R65" s="35"/>
      <c r="AS65" s="35"/>
      <c r="AT65" s="35"/>
      <c r="AU65" s="35"/>
      <c r="AV65" s="35"/>
      <c r="AW65" s="35"/>
      <c r="AX65" s="35"/>
      <c r="AY65" s="35"/>
      <c r="AZ65" s="35"/>
      <c r="BA65" s="35"/>
      <c r="BD65" s="42"/>
    </row>
    <row r="66" spans="2:5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R66" s="35"/>
      <c r="AS66" s="35"/>
      <c r="AT66" s="35"/>
      <c r="AU66" s="35"/>
      <c r="AV66" s="35"/>
      <c r="AW66" s="35"/>
      <c r="AX66" s="35"/>
      <c r="AY66" s="35"/>
      <c r="AZ66" s="35"/>
      <c r="BA66" s="35"/>
      <c r="BD66" s="42"/>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c r="C68" s="3"/>
      <c r="D68" s="3"/>
      <c r="E68" s="3"/>
      <c r="F68" s="3"/>
      <c r="G68" s="3"/>
      <c r="H68" s="3"/>
      <c r="I68" s="3"/>
      <c r="J68" s="3"/>
      <c r="K68" s="3"/>
      <c r="L68" s="3"/>
    </row>
    <row r="69" spans="3:12" ht="12" customHeight="1" thickBot="1">
      <c r="C69" s="3"/>
      <c r="D69" s="3"/>
      <c r="E69" s="3"/>
      <c r="F69" s="3"/>
      <c r="G69" s="3"/>
      <c r="H69" s="3"/>
      <c r="I69" s="3"/>
      <c r="J69" s="3"/>
      <c r="K69" s="3"/>
      <c r="L69" s="3"/>
    </row>
    <row r="70" spans="2:39" ht="12" customHeight="1">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3"/>
    </row>
    <row r="71" spans="2:39" ht="12" customHeight="1">
      <c r="B71" s="64"/>
      <c r="C71" s="69" t="s">
        <v>19</v>
      </c>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1"/>
      <c r="AM71" s="65"/>
    </row>
    <row r="72" spans="2:39" ht="12" customHeight="1">
      <c r="B72" s="64"/>
      <c r="C72" s="72" t="s">
        <v>277</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276</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278</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279</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280</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281</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282</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t="s">
        <v>283</v>
      </c>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5"/>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65"/>
    </row>
    <row r="86" spans="2:39" ht="12" customHeight="1" thickBot="1">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8"/>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6">
    <mergeCell ref="AP25:AP26"/>
    <mergeCell ref="N20:R20"/>
    <mergeCell ref="N21:R21"/>
    <mergeCell ref="N19:R19"/>
    <mergeCell ref="C16:AL16"/>
    <mergeCell ref="N22:R22"/>
    <mergeCell ref="C10:AL11"/>
    <mergeCell ref="C15:AL15"/>
    <mergeCell ref="C17:AL17"/>
    <mergeCell ref="C18:AL18"/>
    <mergeCell ref="AQ34:BB36"/>
    <mergeCell ref="AQ37:AU38"/>
    <mergeCell ref="AV37:BB38"/>
    <mergeCell ref="AQ40:BB41"/>
    <mergeCell ref="N23:R23"/>
    <mergeCell ref="N24:R24"/>
    <mergeCell ref="S23:W23"/>
    <mergeCell ref="AQ28:BB32"/>
    <mergeCell ref="AP31:AP32"/>
    <mergeCell ref="AQ22:BB26"/>
    <mergeCell ref="AQ42:BB44"/>
    <mergeCell ref="L57:R57"/>
    <mergeCell ref="L58:R58"/>
    <mergeCell ref="C61:J61"/>
    <mergeCell ref="AE46:AL46"/>
    <mergeCell ref="C46:AD46"/>
    <mergeCell ref="C44:D44"/>
    <mergeCell ref="E44:AD44"/>
    <mergeCell ref="AE44:AL44"/>
    <mergeCell ref="C45:D45"/>
    <mergeCell ref="C62:J62"/>
    <mergeCell ref="U54:AA54"/>
    <mergeCell ref="AC54:AK54"/>
    <mergeCell ref="U55:AA55"/>
    <mergeCell ref="AC55:AK55"/>
    <mergeCell ref="U57:AA57"/>
    <mergeCell ref="AC57:AK57"/>
    <mergeCell ref="U58:AA58"/>
    <mergeCell ref="AC58:AK58"/>
    <mergeCell ref="E45:AD45"/>
    <mergeCell ref="AE45:AL45"/>
    <mergeCell ref="C42:D42"/>
    <mergeCell ref="E42:AD42"/>
    <mergeCell ref="AE42:AL42"/>
    <mergeCell ref="C43:D43"/>
    <mergeCell ref="E43:AD43"/>
    <mergeCell ref="AE43:AL43"/>
    <mergeCell ref="C40:D40"/>
    <mergeCell ref="E40:AD40"/>
    <mergeCell ref="AE40:AL40"/>
    <mergeCell ref="C41:D41"/>
    <mergeCell ref="E41:AD41"/>
    <mergeCell ref="AE41:AL41"/>
    <mergeCell ref="C38:D38"/>
    <mergeCell ref="E38:AD38"/>
    <mergeCell ref="AE38:AL38"/>
    <mergeCell ref="C39:D39"/>
    <mergeCell ref="E39:AD39"/>
    <mergeCell ref="AE39:AL39"/>
    <mergeCell ref="C36:D36"/>
    <mergeCell ref="E36:AD36"/>
    <mergeCell ref="AE36:AL36"/>
    <mergeCell ref="C37:D37"/>
    <mergeCell ref="E37:AD37"/>
    <mergeCell ref="AE37:AL37"/>
    <mergeCell ref="C34:D34"/>
    <mergeCell ref="E34:AD34"/>
    <mergeCell ref="AE34:AL34"/>
    <mergeCell ref="C35:D35"/>
    <mergeCell ref="E35:AD35"/>
    <mergeCell ref="AE35:AL35"/>
    <mergeCell ref="J26:K26"/>
    <mergeCell ref="M26:Q26"/>
    <mergeCell ref="AE31:AL32"/>
    <mergeCell ref="E31:AD32"/>
    <mergeCell ref="M28:R28"/>
    <mergeCell ref="C33:D33"/>
    <mergeCell ref="E33:AD33"/>
    <mergeCell ref="AE33:AL33"/>
    <mergeCell ref="C31:D32"/>
    <mergeCell ref="B1:AN1"/>
    <mergeCell ref="C4:W4"/>
    <mergeCell ref="C5:W5"/>
    <mergeCell ref="C9:AL9"/>
    <mergeCell ref="C6:W6"/>
    <mergeCell ref="C7:W7"/>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6">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$C$71:$C$85</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57"/>
  </sheetPr>
  <dimension ref="B1:BI14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7" width="2.75390625" style="33" customWidth="1"/>
    <col min="48" max="48" width="3.375" style="33" customWidth="1"/>
    <col min="49"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1" customWidth="1"/>
    <col min="61" max="61" width="2.75390625" style="1" customWidth="1"/>
    <col min="62" max="16384" width="2.75390625" style="1" customWidth="1"/>
  </cols>
  <sheetData>
    <row r="1" spans="2:56" s="14" customFormat="1" ht="17.25" customHeight="1" thickBot="1">
      <c r="B1" s="106" t="s">
        <v>236</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R1" s="32"/>
      <c r="AS1" s="32"/>
      <c r="AT1" s="32"/>
      <c r="AU1" s="32"/>
      <c r="AV1" s="32"/>
      <c r="AW1" s="32"/>
      <c r="AX1" s="32"/>
      <c r="AY1" s="32"/>
      <c r="AZ1" s="32"/>
      <c r="BA1" s="32"/>
      <c r="BD1" s="40"/>
    </row>
    <row r="2" spans="2:60"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P2" s="28"/>
      <c r="AQ2" s="28"/>
      <c r="AR2" s="28"/>
      <c r="AS2" s="28"/>
      <c r="AT2" s="28"/>
      <c r="AU2" s="28"/>
      <c r="AV2" s="28"/>
      <c r="AW2" s="28"/>
      <c r="AX2" s="28"/>
      <c r="AY2" s="28"/>
      <c r="AZ2" s="28"/>
      <c r="BA2" s="28"/>
      <c r="BB2" s="28"/>
      <c r="BC2" s="28"/>
      <c r="BE2" s="28"/>
      <c r="BF2" s="28"/>
      <c r="BG2" s="28"/>
      <c r="BH2" s="28"/>
    </row>
    <row r="3" spans="2:60"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336</v>
      </c>
      <c r="AQ3" s="90" t="s">
        <v>344</v>
      </c>
      <c r="AR3" s="28"/>
      <c r="AS3" s="28"/>
      <c r="AT3" s="28"/>
      <c r="AU3" s="28"/>
      <c r="AV3" s="28"/>
      <c r="AW3" s="28"/>
      <c r="AX3" s="28"/>
      <c r="AY3" s="28"/>
      <c r="AZ3" s="28"/>
      <c r="BA3" s="28"/>
      <c r="BB3" s="59"/>
      <c r="BC3" s="28"/>
      <c r="BE3" s="28"/>
      <c r="BF3" s="28"/>
      <c r="BG3" s="28"/>
      <c r="BH3" s="28"/>
    </row>
    <row r="4" spans="2:60"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337</v>
      </c>
      <c r="AQ4" s="90" t="s">
        <v>345</v>
      </c>
      <c r="AR4" s="28"/>
      <c r="AS4" s="28"/>
      <c r="AT4" s="28"/>
      <c r="AU4" s="28"/>
      <c r="AV4" s="28"/>
      <c r="AW4" s="28"/>
      <c r="AX4" s="28"/>
      <c r="AY4" s="28"/>
      <c r="AZ4" s="28"/>
      <c r="BA4" s="28"/>
      <c r="BB4" s="60"/>
      <c r="BC4" s="28"/>
      <c r="BE4" s="28"/>
      <c r="BF4" s="28"/>
      <c r="BG4" s="28"/>
      <c r="BH4" s="28"/>
    </row>
    <row r="5" spans="2:60"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90" t="s">
        <v>346</v>
      </c>
      <c r="AR5" s="28"/>
      <c r="AS5" s="28"/>
      <c r="AT5" s="28"/>
      <c r="AU5" s="28"/>
      <c r="AV5" s="28"/>
      <c r="AW5" s="28"/>
      <c r="AX5" s="28"/>
      <c r="AY5" s="28"/>
      <c r="AZ5" s="28"/>
      <c r="BA5" s="28"/>
      <c r="BB5" s="60"/>
      <c r="BC5" s="28"/>
      <c r="BE5" s="28"/>
      <c r="BF5" s="28"/>
      <c r="BG5" s="28"/>
      <c r="BH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7"/>
      <c r="AQ6" s="37"/>
      <c r="AR6" s="37"/>
      <c r="AS6" s="37"/>
      <c r="AT6" s="37"/>
      <c r="AU6" s="37"/>
      <c r="AV6" s="37"/>
      <c r="AW6" s="37"/>
      <c r="AX6" s="37"/>
      <c r="AY6" s="37"/>
      <c r="AZ6" s="37"/>
      <c r="BA6" s="37"/>
      <c r="BB6" s="37"/>
      <c r="BC6" s="37"/>
      <c r="BD6" s="37"/>
      <c r="BE6" s="37"/>
      <c r="BF6" s="37"/>
      <c r="BG6" s="37"/>
      <c r="BH6" s="37"/>
      <c r="BI6" s="57"/>
    </row>
    <row r="7" spans="2:61" ht="12" customHeight="1">
      <c r="B7" s="6"/>
      <c r="C7" s="103" t="s">
        <v>284</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37"/>
      <c r="AR7" s="37"/>
      <c r="AS7" s="37"/>
      <c r="AT7" s="37"/>
      <c r="AU7" s="37"/>
      <c r="AV7" s="37"/>
      <c r="AW7" s="37"/>
      <c r="AX7" s="37"/>
      <c r="AY7" s="37"/>
      <c r="AZ7" s="37"/>
      <c r="BA7" s="37"/>
      <c r="BB7" s="37"/>
      <c r="BC7" s="37"/>
      <c r="BD7" s="37"/>
      <c r="BE7" s="37"/>
      <c r="BF7" s="37"/>
      <c r="BG7" s="37"/>
      <c r="BH7" s="37"/>
      <c r="BI7" s="57"/>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78"/>
      <c r="AR8" s="78"/>
      <c r="AS8" s="78"/>
      <c r="AT8" s="78"/>
      <c r="AU8" s="78"/>
      <c r="AV8" s="78"/>
      <c r="AW8" s="78"/>
      <c r="AX8" s="78"/>
      <c r="AY8" s="78"/>
      <c r="AZ8" s="78"/>
      <c r="BA8" s="78"/>
      <c r="BB8" s="78"/>
      <c r="BC8" s="37"/>
      <c r="BD8" s="37"/>
      <c r="BE8" s="37"/>
      <c r="BF8" s="37"/>
      <c r="BG8" s="37"/>
      <c r="BH8" s="37"/>
      <c r="BI8" s="57"/>
    </row>
    <row r="9" spans="2:6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78"/>
      <c r="AR9" s="78"/>
      <c r="AS9" s="78"/>
      <c r="AT9" s="78"/>
      <c r="AU9" s="78"/>
      <c r="AV9" s="78"/>
      <c r="AW9" s="78"/>
      <c r="AX9" s="78"/>
      <c r="AY9" s="78"/>
      <c r="AZ9" s="78"/>
      <c r="BA9" s="78"/>
      <c r="BB9" s="78"/>
      <c r="BC9" s="37"/>
      <c r="BD9" s="37"/>
      <c r="BE9" s="37"/>
      <c r="BF9" s="37"/>
      <c r="BG9" s="37"/>
      <c r="BH9" s="37"/>
      <c r="BI9" s="57"/>
    </row>
    <row r="10" spans="2:61" ht="12" customHeight="1">
      <c r="B10" s="6"/>
      <c r="C10" s="101" t="s">
        <v>418</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7"/>
      <c r="AQ10" s="78"/>
      <c r="AR10" s="78"/>
      <c r="AS10" s="78"/>
      <c r="AT10" s="78"/>
      <c r="AU10" s="78"/>
      <c r="AV10" s="78"/>
      <c r="AW10" s="78"/>
      <c r="AX10" s="78"/>
      <c r="AY10" s="78"/>
      <c r="AZ10" s="78"/>
      <c r="BA10" s="78"/>
      <c r="BB10" s="78"/>
      <c r="BC10" s="37"/>
      <c r="BD10" s="37"/>
      <c r="BE10" s="37"/>
      <c r="BF10" s="37"/>
      <c r="BG10" s="37"/>
      <c r="BH10" s="37"/>
      <c r="BI10" s="57"/>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8" t="str">
        <f>S23</f>
        <v>доллары США</v>
      </c>
      <c r="AQ11" s="78"/>
      <c r="AR11" s="78"/>
      <c r="AS11" s="78"/>
      <c r="AT11" s="78"/>
      <c r="AU11" s="78"/>
      <c r="AV11" s="78"/>
      <c r="AW11" s="78"/>
      <c r="AX11" s="78"/>
      <c r="AY11" s="78"/>
      <c r="AZ11" s="78"/>
      <c r="BA11" s="78"/>
      <c r="BB11" s="78"/>
      <c r="BC11" s="37"/>
      <c r="BD11" s="37"/>
      <c r="BE11" s="37"/>
      <c r="BF11" s="37"/>
      <c r="BG11" s="37"/>
      <c r="BH11" s="37"/>
      <c r="BI11" s="57"/>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8" t="str">
        <f>VLOOKUP(C17,'Нормы валюта'!C8:I233,7,FALSE)</f>
        <v>евро</v>
      </c>
      <c r="AQ12" s="78"/>
      <c r="AR12" s="78"/>
      <c r="AS12" s="78"/>
      <c r="AT12" s="78"/>
      <c r="AU12" s="78"/>
      <c r="AV12" s="78"/>
      <c r="AW12" s="78"/>
      <c r="AX12" s="78"/>
      <c r="AY12" s="78"/>
      <c r="AZ12" s="78"/>
      <c r="BA12" s="78"/>
      <c r="BB12" s="78"/>
      <c r="BC12" s="37"/>
      <c r="BD12" s="37"/>
      <c r="BE12" s="37"/>
      <c r="BF12" s="37"/>
      <c r="BG12" s="37"/>
      <c r="BH12" s="37"/>
      <c r="BI12" s="57"/>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37"/>
      <c r="AR13" s="37"/>
      <c r="AS13" s="37"/>
      <c r="AT13" s="37"/>
      <c r="AU13" s="37"/>
      <c r="AV13" s="37"/>
      <c r="AW13" s="37"/>
      <c r="AX13" s="37"/>
      <c r="AY13" s="37"/>
      <c r="AZ13" s="37"/>
      <c r="BA13" s="37"/>
      <c r="BB13" s="37"/>
      <c r="BC13" s="37"/>
      <c r="BD13" s="37"/>
      <c r="BE13" s="37"/>
      <c r="BF13" s="37"/>
      <c r="BG13" s="37"/>
      <c r="BH13" s="37"/>
      <c r="BI13" s="57"/>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7"/>
      <c r="AQ14" s="78"/>
      <c r="AR14" s="78"/>
      <c r="AS14" s="78"/>
      <c r="AT14" s="78"/>
      <c r="AU14" s="78"/>
      <c r="AV14" s="78"/>
      <c r="AW14" s="78"/>
      <c r="AX14" s="78"/>
      <c r="AY14" s="78"/>
      <c r="AZ14" s="78"/>
      <c r="BA14" s="78"/>
      <c r="BB14" s="78"/>
      <c r="BC14" s="37"/>
      <c r="BD14" s="37"/>
      <c r="BE14" s="37"/>
      <c r="BF14" s="37"/>
      <c r="BG14" s="37"/>
      <c r="BH14" s="37"/>
      <c r="BI14" s="57"/>
    </row>
    <row r="15" spans="2:61" ht="12" customHeight="1">
      <c r="B15" s="6"/>
      <c r="C15" s="102" t="s">
        <v>233</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78"/>
      <c r="AS15" s="78"/>
      <c r="AT15" s="78"/>
      <c r="AU15" s="78"/>
      <c r="AV15" s="78"/>
      <c r="AW15" s="78"/>
      <c r="AX15" s="78"/>
      <c r="AY15" s="78"/>
      <c r="AZ15" s="78"/>
      <c r="BA15" s="78"/>
      <c r="BB15" s="78"/>
      <c r="BC15" s="37"/>
      <c r="BD15" s="37"/>
      <c r="BE15" s="37"/>
      <c r="BF15" s="37"/>
      <c r="BG15" s="37"/>
      <c r="BH15" s="37"/>
      <c r="BI15" s="57"/>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78"/>
      <c r="AS16" s="78"/>
      <c r="AT16" s="78"/>
      <c r="AU16" s="78"/>
      <c r="AV16" s="78"/>
      <c r="AW16" s="78"/>
      <c r="AX16" s="78"/>
      <c r="AY16" s="78"/>
      <c r="AZ16" s="78"/>
      <c r="BA16" s="78"/>
      <c r="BB16" s="78"/>
      <c r="BC16" s="37"/>
      <c r="BD16" s="37"/>
      <c r="BE16" s="37"/>
      <c r="BF16" s="37"/>
      <c r="BG16" s="37"/>
      <c r="BH16" s="37"/>
      <c r="BI16" s="57"/>
    </row>
    <row r="17" spans="2:61" ht="12" customHeight="1">
      <c r="B17" s="6"/>
      <c r="C17" s="102" t="s">
        <v>79</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78"/>
      <c r="AS17" s="78"/>
      <c r="AT17" s="78"/>
      <c r="AU17" s="78"/>
      <c r="AV17" s="78"/>
      <c r="AW17" s="78"/>
      <c r="AX17" s="78"/>
      <c r="AY17" s="78"/>
      <c r="AZ17" s="78"/>
      <c r="BA17" s="78"/>
      <c r="BB17" s="78"/>
      <c r="BC17" s="37"/>
      <c r="BD17" s="37"/>
      <c r="BE17" s="37"/>
      <c r="BF17" s="37"/>
      <c r="BG17" s="37"/>
      <c r="BH17" s="37"/>
      <c r="BI17" s="57"/>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78"/>
      <c r="AS18" s="78"/>
      <c r="AT18" s="78"/>
      <c r="AU18" s="78"/>
      <c r="AV18" s="78"/>
      <c r="AW18" s="78"/>
      <c r="AX18" s="78"/>
      <c r="AY18" s="78"/>
      <c r="AZ18" s="78"/>
      <c r="BA18" s="78"/>
      <c r="BB18" s="78"/>
      <c r="BC18" s="37"/>
      <c r="BD18" s="37"/>
      <c r="BE18" s="37"/>
      <c r="BF18" s="37"/>
      <c r="BG18" s="37"/>
      <c r="BH18" s="37"/>
      <c r="BI18" s="57"/>
    </row>
    <row r="19" spans="2:60" ht="12" customHeight="1">
      <c r="B19" s="6"/>
      <c r="C19" s="26" t="s">
        <v>243</v>
      </c>
      <c r="D19" s="20"/>
      <c r="E19" s="20"/>
      <c r="F19" s="20"/>
      <c r="G19" s="20"/>
      <c r="H19" s="20"/>
      <c r="I19" s="20"/>
      <c r="J19" s="20"/>
      <c r="K19" s="20"/>
      <c r="L19" s="20"/>
      <c r="M19" s="20"/>
      <c r="N19" s="108">
        <v>43556</v>
      </c>
      <c r="O19" s="108"/>
      <c r="P19" s="108"/>
      <c r="Q19" s="108"/>
      <c r="R19" s="108"/>
      <c r="S19" s="38" t="s">
        <v>244</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c r="BH19" s="28"/>
    </row>
    <row r="20" spans="2:60" ht="12" customHeight="1">
      <c r="B20" s="6"/>
      <c r="C20" s="24"/>
      <c r="D20" s="20"/>
      <c r="E20" s="20"/>
      <c r="F20" s="20"/>
      <c r="G20" s="20"/>
      <c r="H20" s="20"/>
      <c r="I20" s="20"/>
      <c r="J20" s="20"/>
      <c r="K20" s="20"/>
      <c r="L20" s="20"/>
      <c r="M20" s="20"/>
      <c r="N20" s="108">
        <f>N19+1</f>
        <v>43557</v>
      </c>
      <c r="O20" s="108"/>
      <c r="P20" s="108"/>
      <c r="Q20" s="108"/>
      <c r="R20" s="108"/>
      <c r="S20" s="24" t="s">
        <v>245</v>
      </c>
      <c r="T20" s="39"/>
      <c r="U20" s="39"/>
      <c r="V20" s="39"/>
      <c r="W20" s="39"/>
      <c r="X20" s="39"/>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c r="BH20" s="28"/>
    </row>
    <row r="21" spans="2:60" ht="12" customHeight="1">
      <c r="B21" s="6"/>
      <c r="C21" s="24"/>
      <c r="D21" s="20"/>
      <c r="E21" s="20"/>
      <c r="F21" s="20"/>
      <c r="G21" s="20"/>
      <c r="H21" s="20"/>
      <c r="I21" s="20"/>
      <c r="J21" s="20"/>
      <c r="K21" s="20"/>
      <c r="L21" s="20"/>
      <c r="M21" s="20"/>
      <c r="N21" s="108">
        <f>N20+10</f>
        <v>43567</v>
      </c>
      <c r="O21" s="108"/>
      <c r="P21" s="108"/>
      <c r="Q21" s="108"/>
      <c r="R21" s="108"/>
      <c r="S21" s="24" t="s">
        <v>246</v>
      </c>
      <c r="T21" s="39"/>
      <c r="U21" s="39"/>
      <c r="V21" s="39"/>
      <c r="W21" s="39"/>
      <c r="X21" s="39"/>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c r="BH21" s="28"/>
    </row>
    <row r="22" spans="2:56" ht="12" customHeight="1">
      <c r="B22" s="6"/>
      <c r="C22" s="24"/>
      <c r="D22" s="20"/>
      <c r="E22" s="20"/>
      <c r="F22" s="20"/>
      <c r="G22" s="20"/>
      <c r="H22" s="20"/>
      <c r="I22" s="20"/>
      <c r="J22" s="20"/>
      <c r="K22" s="20"/>
      <c r="L22" s="20"/>
      <c r="M22" s="20"/>
      <c r="N22" s="108">
        <f>N21+1</f>
        <v>43568</v>
      </c>
      <c r="O22" s="108"/>
      <c r="P22" s="108"/>
      <c r="Q22" s="108"/>
      <c r="R22" s="108"/>
      <c r="S22" s="24" t="s">
        <v>247</v>
      </c>
      <c r="T22" s="38"/>
      <c r="U22" s="38"/>
      <c r="V22" s="38"/>
      <c r="W22" s="38"/>
      <c r="X22" s="38"/>
      <c r="Y22" s="24"/>
      <c r="Z22" s="24"/>
      <c r="AA22" s="24"/>
      <c r="AB22" s="24"/>
      <c r="AC22" s="24"/>
      <c r="AD22" s="24"/>
      <c r="AE22" s="24"/>
      <c r="AF22" s="24"/>
      <c r="AG22" s="24"/>
      <c r="AH22" s="24"/>
      <c r="AI22" s="24"/>
      <c r="AJ22" s="24"/>
      <c r="AK22" s="24"/>
      <c r="AL22" s="24"/>
      <c r="AM22" s="7"/>
      <c r="AQ22" s="99" t="s">
        <v>341</v>
      </c>
      <c r="AR22" s="99"/>
      <c r="AS22" s="99"/>
      <c r="AT22" s="99"/>
      <c r="AU22" s="99"/>
      <c r="AV22" s="99"/>
      <c r="AW22" s="99"/>
      <c r="AX22" s="99"/>
      <c r="AY22" s="99"/>
      <c r="AZ22" s="99"/>
      <c r="BA22" s="99"/>
      <c r="BB22" s="99"/>
      <c r="BD22" s="1"/>
    </row>
    <row r="23" spans="2:56" ht="12" customHeight="1">
      <c r="B23" s="6"/>
      <c r="C23" s="24"/>
      <c r="D23" s="20"/>
      <c r="E23" s="20"/>
      <c r="F23" s="20"/>
      <c r="G23" s="20"/>
      <c r="H23" s="20"/>
      <c r="I23" s="20"/>
      <c r="J23" s="20"/>
      <c r="K23" s="20"/>
      <c r="L23" s="20"/>
      <c r="M23" s="20"/>
      <c r="N23" s="132">
        <v>2.0912</v>
      </c>
      <c r="O23" s="132"/>
      <c r="P23" s="132"/>
      <c r="Q23" s="132"/>
      <c r="R23" s="132"/>
      <c r="S23" s="139" t="str">
        <f>VLOOKUP(C17,'Нормы валюта'!C8:D233,2,FALSE)</f>
        <v>доллары США</v>
      </c>
      <c r="T23" s="139"/>
      <c r="U23" s="139"/>
      <c r="V23" s="139"/>
      <c r="W23" s="139"/>
      <c r="X23" s="38"/>
      <c r="Y23" s="24"/>
      <c r="Z23" s="24"/>
      <c r="AA23" s="24"/>
      <c r="AB23" s="24"/>
      <c r="AC23" s="24"/>
      <c r="AD23" s="24"/>
      <c r="AE23" s="24"/>
      <c r="AF23" s="24"/>
      <c r="AG23" s="24"/>
      <c r="AH23" s="24"/>
      <c r="AI23" s="24"/>
      <c r="AJ23" s="24"/>
      <c r="AK23" s="24"/>
      <c r="AL23" s="24"/>
      <c r="AM23" s="7"/>
      <c r="AQ23" s="99"/>
      <c r="AR23" s="99"/>
      <c r="AS23" s="99"/>
      <c r="AT23" s="99"/>
      <c r="AU23" s="99"/>
      <c r="AV23" s="99"/>
      <c r="AW23" s="99"/>
      <c r="AX23" s="99"/>
      <c r="AY23" s="99"/>
      <c r="AZ23" s="99"/>
      <c r="BA23" s="99"/>
      <c r="BB23" s="99"/>
      <c r="BD23" s="1"/>
    </row>
    <row r="24" spans="2:56" ht="12" customHeight="1">
      <c r="B24" s="6"/>
      <c r="C24" s="24"/>
      <c r="D24" s="20"/>
      <c r="E24" s="20"/>
      <c r="F24" s="20"/>
      <c r="G24" s="20"/>
      <c r="H24" s="20"/>
      <c r="I24" s="20"/>
      <c r="J24" s="20"/>
      <c r="K24" s="20"/>
      <c r="L24" s="20"/>
      <c r="M24" s="20"/>
      <c r="N24" s="133" t="s">
        <v>271</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Q24" s="99"/>
      <c r="AR24" s="99"/>
      <c r="AS24" s="99"/>
      <c r="AT24" s="99"/>
      <c r="AU24" s="99"/>
      <c r="AV24" s="99"/>
      <c r="AW24" s="99"/>
      <c r="AX24" s="99"/>
      <c r="AY24" s="99"/>
      <c r="AZ24" s="99"/>
      <c r="BA24" s="99"/>
      <c r="BB24" s="99"/>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4"/>
      <c r="AQ25" s="99"/>
      <c r="AR25" s="99"/>
      <c r="AS25" s="99"/>
      <c r="AT25" s="99"/>
      <c r="AU25" s="99"/>
      <c r="AV25" s="99"/>
      <c r="AW25" s="99"/>
      <c r="AX25" s="99"/>
      <c r="AY25" s="99"/>
      <c r="AZ25" s="99"/>
      <c r="BA25" s="99"/>
      <c r="BB25" s="99"/>
      <c r="BD25" s="1"/>
    </row>
    <row r="26" spans="2:5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5"/>
      <c r="AQ26" s="99"/>
      <c r="AR26" s="99"/>
      <c r="AS26" s="99"/>
      <c r="AT26" s="99"/>
      <c r="AU26" s="99"/>
      <c r="AV26" s="99"/>
      <c r="AW26" s="99"/>
      <c r="AX26" s="99"/>
      <c r="AY26" s="99"/>
      <c r="AZ26" s="99"/>
      <c r="BA26" s="99"/>
      <c r="BB26" s="99"/>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59">
        <f>AE46</f>
        <v>5853.47</v>
      </c>
      <c r="N28" s="159"/>
      <c r="O28" s="159"/>
      <c r="P28" s="159"/>
      <c r="Q28" s="159"/>
      <c r="R28" s="159"/>
      <c r="S28" s="24" t="str">
        <f>AE30</f>
        <v>доллары США</v>
      </c>
      <c r="T28" s="20"/>
      <c r="U28" s="20"/>
      <c r="V28" s="20"/>
      <c r="W28" s="20"/>
      <c r="X28" s="20"/>
      <c r="Y28" s="20"/>
      <c r="Z28" s="20"/>
      <c r="AA28" s="20"/>
      <c r="AB28" s="20"/>
      <c r="AC28" s="20"/>
      <c r="AD28" s="20"/>
      <c r="AE28" s="20"/>
      <c r="AF28" s="20"/>
      <c r="AG28" s="20"/>
      <c r="AH28" s="20"/>
      <c r="AI28" s="20"/>
      <c r="AJ28" s="20"/>
      <c r="AK28" s="20"/>
      <c r="AL28" s="21"/>
      <c r="AM28" s="7"/>
      <c r="AO28" s="34"/>
      <c r="AQ28" s="99" t="s">
        <v>259</v>
      </c>
      <c r="AR28" s="99"/>
      <c r="AS28" s="99"/>
      <c r="AT28" s="99"/>
      <c r="AU28" s="99"/>
      <c r="AV28" s="99"/>
      <c r="AW28" s="99"/>
      <c r="AX28" s="99"/>
      <c r="AY28" s="99"/>
      <c r="AZ28" s="99"/>
      <c r="BA28" s="99"/>
      <c r="BB28" s="99"/>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99"/>
      <c r="AR29" s="99"/>
      <c r="AS29" s="99"/>
      <c r="AT29" s="99"/>
      <c r="AU29" s="99"/>
      <c r="AV29" s="99"/>
      <c r="AW29" s="99"/>
      <c r="AX29" s="99"/>
      <c r="AY29" s="99"/>
      <c r="AZ29" s="99"/>
      <c r="BA29" s="99"/>
      <c r="BB29" s="99"/>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60" t="s">
        <v>29</v>
      </c>
      <c r="AF30" s="160"/>
      <c r="AG30" s="160"/>
      <c r="AH30" s="160"/>
      <c r="AI30" s="160"/>
      <c r="AJ30" s="160"/>
      <c r="AK30" s="160"/>
      <c r="AL30" s="160"/>
      <c r="AM30" s="7"/>
      <c r="AO30" s="34"/>
      <c r="AQ30" s="99"/>
      <c r="AR30" s="99"/>
      <c r="AS30" s="99"/>
      <c r="AT30" s="99"/>
      <c r="AU30" s="99"/>
      <c r="AV30" s="99"/>
      <c r="AW30" s="99"/>
      <c r="AX30" s="99"/>
      <c r="AY30" s="99"/>
      <c r="AZ30" s="99"/>
      <c r="BA30" s="99"/>
      <c r="BB30" s="99"/>
      <c r="BD30" s="1"/>
    </row>
    <row r="31" spans="2:5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419</v>
      </c>
      <c r="AF31" s="113"/>
      <c r="AG31" s="113"/>
      <c r="AH31" s="113"/>
      <c r="AI31" s="113"/>
      <c r="AJ31" s="113"/>
      <c r="AK31" s="113"/>
      <c r="AL31" s="113"/>
      <c r="AM31" s="7"/>
      <c r="AO31" s="34"/>
      <c r="AP31" s="104"/>
      <c r="AQ31" s="99"/>
      <c r="AR31" s="99"/>
      <c r="AS31" s="99"/>
      <c r="AT31" s="99"/>
      <c r="AU31" s="99"/>
      <c r="AV31" s="99"/>
      <c r="AW31" s="99"/>
      <c r="AX31" s="99"/>
      <c r="AY31" s="99"/>
      <c r="AZ31" s="99"/>
      <c r="BA31" s="99"/>
      <c r="BB31" s="99"/>
      <c r="BD31" s="1"/>
    </row>
    <row r="32" spans="2:5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05"/>
      <c r="AQ32" s="99"/>
      <c r="AR32" s="99"/>
      <c r="AS32" s="99"/>
      <c r="AT32" s="99"/>
      <c r="AU32" s="99"/>
      <c r="AV32" s="99"/>
      <c r="AW32" s="99"/>
      <c r="AX32" s="99"/>
      <c r="AY32" s="99"/>
      <c r="AZ32" s="99"/>
      <c r="BA32" s="99"/>
      <c r="BB32" s="99"/>
      <c r="BD32" s="1"/>
    </row>
    <row r="33" spans="2:6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4"/>
      <c r="AS33" s="34"/>
      <c r="AT33" s="34"/>
      <c r="AU33" s="34"/>
      <c r="AV33" s="34"/>
      <c r="AW33" s="34"/>
      <c r="AX33" s="34"/>
      <c r="AY33" s="34"/>
      <c r="AZ33" s="34"/>
      <c r="BA33" s="34"/>
      <c r="BB33" s="3"/>
      <c r="BC33" s="3"/>
      <c r="BD33" s="41"/>
      <c r="BE33" s="3"/>
      <c r="BF33" s="3"/>
      <c r="BG33" s="3"/>
      <c r="BH33" s="28"/>
    </row>
    <row r="34" spans="2:60" ht="15" customHeight="1">
      <c r="B34" s="6"/>
      <c r="C34" s="115">
        <v>1</v>
      </c>
      <c r="D34" s="115"/>
      <c r="E34" s="116" t="s">
        <v>347</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57">
        <f>IF(AP25="Да",0,IF(BH38&gt;=AQ37,BH38,AQ37))</f>
        <v>3450.48</v>
      </c>
      <c r="AF34" s="157"/>
      <c r="AG34" s="157"/>
      <c r="AH34" s="157"/>
      <c r="AI34" s="157"/>
      <c r="AJ34" s="157"/>
      <c r="AK34" s="157"/>
      <c r="AL34" s="157"/>
      <c r="AM34" s="7"/>
      <c r="AO34" s="34"/>
      <c r="AQ34" s="99" t="s">
        <v>342</v>
      </c>
      <c r="AR34" s="99"/>
      <c r="AS34" s="99"/>
      <c r="AT34" s="99"/>
      <c r="AU34" s="99"/>
      <c r="AV34" s="99"/>
      <c r="AW34" s="99"/>
      <c r="AX34" s="99"/>
      <c r="AY34" s="99"/>
      <c r="AZ34" s="99"/>
      <c r="BA34" s="99"/>
      <c r="BB34" s="99"/>
      <c r="BC34" s="3"/>
      <c r="BD34" s="41"/>
      <c r="BE34" s="3"/>
      <c r="BF34" s="3"/>
      <c r="BG34" s="3"/>
      <c r="BH34" s="28"/>
    </row>
    <row r="35" spans="2:59" ht="15" customHeight="1">
      <c r="B35" s="6"/>
      <c r="C35" s="118">
        <v>2</v>
      </c>
      <c r="D35" s="118"/>
      <c r="E35" s="119" t="s">
        <v>348</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58">
        <f>IF(AP31="Да",0,ROUND((N22-N19+1)*VLOOKUP(C17,'Нормы валюта'!C8:F233,3,FALSE)*N23,2))</f>
        <v>1902.99</v>
      </c>
      <c r="AF35" s="158"/>
      <c r="AG35" s="158"/>
      <c r="AH35" s="158"/>
      <c r="AI35" s="158"/>
      <c r="AJ35" s="158"/>
      <c r="AK35" s="158"/>
      <c r="AL35" s="158"/>
      <c r="AM35" s="7"/>
      <c r="AO35" s="34"/>
      <c r="AQ35" s="99"/>
      <c r="AR35" s="99"/>
      <c r="AS35" s="99"/>
      <c r="AT35" s="99"/>
      <c r="AU35" s="99"/>
      <c r="AV35" s="99"/>
      <c r="AW35" s="99"/>
      <c r="AX35" s="99"/>
      <c r="AY35" s="99"/>
      <c r="AZ35" s="99"/>
      <c r="BA35" s="99"/>
      <c r="BB35" s="99"/>
      <c r="BC35" s="3"/>
      <c r="BD35" s="41"/>
      <c r="BE35" s="3"/>
      <c r="BF35" s="3"/>
      <c r="BG35" s="3"/>
    </row>
    <row r="36" spans="2:59" ht="15" customHeight="1">
      <c r="B36" s="6"/>
      <c r="C36" s="118">
        <v>3</v>
      </c>
      <c r="D36" s="118"/>
      <c r="E36" s="119" t="s">
        <v>19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55">
        <v>500</v>
      </c>
      <c r="AF36" s="155"/>
      <c r="AG36" s="155"/>
      <c r="AH36" s="155"/>
      <c r="AI36" s="155"/>
      <c r="AJ36" s="155"/>
      <c r="AK36" s="155"/>
      <c r="AL36" s="155"/>
      <c r="AM36" s="7"/>
      <c r="AQ36" s="99"/>
      <c r="AR36" s="99"/>
      <c r="AS36" s="99"/>
      <c r="AT36" s="99"/>
      <c r="AU36" s="99"/>
      <c r="AV36" s="99"/>
      <c r="AW36" s="99"/>
      <c r="AX36" s="99"/>
      <c r="AY36" s="99"/>
      <c r="AZ36" s="99"/>
      <c r="BA36" s="99"/>
      <c r="BB36" s="99"/>
      <c r="BC36" s="3"/>
      <c r="BD36" s="41">
        <f>IF(AP37="Да",0.5,1)</f>
        <v>1</v>
      </c>
      <c r="BE36" s="3"/>
      <c r="BF36" s="3"/>
      <c r="BG36" s="3"/>
    </row>
    <row r="37" spans="2:6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55"/>
      <c r="AF37" s="155"/>
      <c r="AG37" s="155"/>
      <c r="AH37" s="155"/>
      <c r="AI37" s="155"/>
      <c r="AJ37" s="155"/>
      <c r="AK37" s="155"/>
      <c r="AL37" s="155"/>
      <c r="AM37" s="7"/>
      <c r="AP37" s="58"/>
      <c r="AQ37" s="142"/>
      <c r="AR37" s="143"/>
      <c r="AS37" s="143"/>
      <c r="AT37" s="143"/>
      <c r="AU37" s="144"/>
      <c r="AV37" s="148" t="str">
        <f>AE30</f>
        <v>доллары США</v>
      </c>
      <c r="AW37" s="149"/>
      <c r="AX37" s="149"/>
      <c r="AY37" s="149"/>
      <c r="AZ37" s="149"/>
      <c r="BA37" s="149"/>
      <c r="BB37" s="150"/>
      <c r="BC37" s="3"/>
      <c r="BD37" s="41"/>
      <c r="BE37" s="3"/>
      <c r="BF37" s="3"/>
      <c r="BG37" s="3"/>
      <c r="BH37" s="28"/>
    </row>
    <row r="38" spans="2:6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55"/>
      <c r="AF38" s="155"/>
      <c r="AG38" s="155"/>
      <c r="AH38" s="155"/>
      <c r="AI38" s="155"/>
      <c r="AJ38" s="155"/>
      <c r="AK38" s="155"/>
      <c r="AL38" s="155"/>
      <c r="AM38" s="7"/>
      <c r="AP38" s="58"/>
      <c r="AQ38" s="145"/>
      <c r="AR38" s="146"/>
      <c r="AS38" s="146"/>
      <c r="AT38" s="146"/>
      <c r="AU38" s="147"/>
      <c r="AV38" s="151"/>
      <c r="AW38" s="152"/>
      <c r="AX38" s="152"/>
      <c r="AY38" s="152"/>
      <c r="AZ38" s="152"/>
      <c r="BA38" s="152"/>
      <c r="BB38" s="153"/>
      <c r="BH38" s="28">
        <f>IF(AP25="Да",0,ROUND((N21-N20+1)*VLOOKUP(C17,'Нормы валюта'!C8:F233,4,FALSE)*N23*BH44,2))</f>
        <v>3450.48</v>
      </c>
    </row>
    <row r="39" spans="2:6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55"/>
      <c r="AF39" s="155"/>
      <c r="AG39" s="155"/>
      <c r="AH39" s="155"/>
      <c r="AI39" s="155"/>
      <c r="AJ39" s="155"/>
      <c r="AK39" s="155"/>
      <c r="AL39" s="155"/>
      <c r="AM39" s="7"/>
      <c r="AP39" s="56" t="s">
        <v>242</v>
      </c>
      <c r="AQ39" s="56"/>
      <c r="AR39" s="56"/>
      <c r="AS39" s="56"/>
      <c r="AT39" s="56"/>
      <c r="AU39" s="56"/>
      <c r="AV39" s="56"/>
      <c r="AW39" s="56"/>
      <c r="AX39" s="56"/>
      <c r="AY39" s="56"/>
      <c r="AZ39" s="56"/>
      <c r="BA39" s="56"/>
      <c r="BB39" s="56"/>
      <c r="BH39" s="28"/>
    </row>
    <row r="40" spans="2:6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55"/>
      <c r="AF40" s="155"/>
      <c r="AG40" s="155"/>
      <c r="AH40" s="155"/>
      <c r="AI40" s="155"/>
      <c r="AJ40" s="155"/>
      <c r="AK40" s="155"/>
      <c r="AL40" s="155"/>
      <c r="AM40" s="7"/>
      <c r="AQ40" s="99" t="s">
        <v>343</v>
      </c>
      <c r="AR40" s="99"/>
      <c r="AS40" s="99"/>
      <c r="AT40" s="99"/>
      <c r="AU40" s="99"/>
      <c r="AV40" s="99"/>
      <c r="AW40" s="99"/>
      <c r="AX40" s="99"/>
      <c r="AY40" s="99"/>
      <c r="AZ40" s="99"/>
      <c r="BA40" s="99"/>
      <c r="BB40" s="99"/>
      <c r="BD40" s="28">
        <f>IF(AP39="Да",1.05,1)</f>
        <v>1</v>
      </c>
      <c r="BH40" s="28"/>
    </row>
    <row r="41" spans="2:60"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55"/>
      <c r="AF41" s="155"/>
      <c r="AG41" s="155"/>
      <c r="AH41" s="155"/>
      <c r="AI41" s="155"/>
      <c r="AJ41" s="155"/>
      <c r="AK41" s="155"/>
      <c r="AL41" s="155"/>
      <c r="AM41" s="7"/>
      <c r="AQ41" s="99"/>
      <c r="AR41" s="99"/>
      <c r="AS41" s="99"/>
      <c r="AT41" s="99"/>
      <c r="AU41" s="99"/>
      <c r="AV41" s="99"/>
      <c r="AW41" s="99"/>
      <c r="AX41" s="99"/>
      <c r="AY41" s="99"/>
      <c r="AZ41" s="99"/>
      <c r="BA41" s="99"/>
      <c r="BB41" s="99"/>
      <c r="BH41" s="28"/>
    </row>
    <row r="42" spans="2:60"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55"/>
      <c r="AF42" s="155"/>
      <c r="AG42" s="155"/>
      <c r="AH42" s="155"/>
      <c r="AI42" s="155"/>
      <c r="AJ42" s="155"/>
      <c r="AK42" s="155"/>
      <c r="AL42" s="155"/>
      <c r="AM42" s="7"/>
      <c r="AQ42" s="141"/>
      <c r="AR42" s="141"/>
      <c r="AS42" s="141"/>
      <c r="AT42" s="141"/>
      <c r="AU42" s="141"/>
      <c r="AV42" s="141"/>
      <c r="AW42" s="141"/>
      <c r="AX42" s="141"/>
      <c r="AY42" s="141"/>
      <c r="AZ42" s="141"/>
      <c r="BA42" s="141"/>
      <c r="BB42" s="141"/>
      <c r="BH42" s="28"/>
    </row>
    <row r="43" spans="2:60"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55"/>
      <c r="AF43" s="155"/>
      <c r="AG43" s="155"/>
      <c r="AH43" s="155"/>
      <c r="AI43" s="155"/>
      <c r="AJ43" s="155"/>
      <c r="AK43" s="155"/>
      <c r="AL43" s="155"/>
      <c r="AM43" s="7"/>
      <c r="AQ43" s="141"/>
      <c r="AR43" s="141"/>
      <c r="AS43" s="141"/>
      <c r="AT43" s="141"/>
      <c r="AU43" s="141"/>
      <c r="AV43" s="141"/>
      <c r="AW43" s="141"/>
      <c r="AX43" s="141"/>
      <c r="AY43" s="141"/>
      <c r="AZ43" s="141"/>
      <c r="BA43" s="141"/>
      <c r="BB43" s="141"/>
      <c r="BH43" s="28"/>
    </row>
    <row r="44" spans="2:60"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55"/>
      <c r="AF44" s="155"/>
      <c r="AG44" s="155"/>
      <c r="AH44" s="155"/>
      <c r="AI44" s="155"/>
      <c r="AJ44" s="155"/>
      <c r="AK44" s="155"/>
      <c r="AL44" s="155"/>
      <c r="AM44" s="7"/>
      <c r="AQ44" s="141"/>
      <c r="AR44" s="141"/>
      <c r="AS44" s="141"/>
      <c r="AT44" s="141"/>
      <c r="AU44" s="141"/>
      <c r="AV44" s="141"/>
      <c r="AW44" s="141"/>
      <c r="AX44" s="141"/>
      <c r="AY44" s="141"/>
      <c r="AZ44" s="141"/>
      <c r="BA44" s="141"/>
      <c r="BB44" s="141"/>
      <c r="BH44" s="91">
        <f>IF(AQ42=AQ3,1.5,IF(AQ42=AQ4,1.5,1))</f>
        <v>1</v>
      </c>
    </row>
    <row r="45" spans="2:39"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56"/>
      <c r="AF45" s="156"/>
      <c r="AG45" s="156"/>
      <c r="AH45" s="156"/>
      <c r="AI45" s="156"/>
      <c r="AJ45" s="156"/>
      <c r="AK45" s="156"/>
      <c r="AL45" s="156"/>
      <c r="AM45" s="7"/>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54">
        <f>SUM(AE34:AL45)</f>
        <v>5853.47</v>
      </c>
      <c r="AF46" s="154"/>
      <c r="AG46" s="154"/>
      <c r="AH46" s="154"/>
      <c r="AI46" s="154"/>
      <c r="AJ46" s="154"/>
      <c r="AK46" s="154"/>
      <c r="AL46" s="154"/>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5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2"/>
    </row>
    <row r="54" spans="2:5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R54" s="35"/>
      <c r="AS54" s="35"/>
      <c r="AT54" s="35"/>
      <c r="AU54" s="35"/>
      <c r="AV54" s="35"/>
      <c r="AW54" s="35"/>
      <c r="AX54" s="35"/>
      <c r="AY54" s="35"/>
      <c r="AZ54" s="35"/>
      <c r="BA54" s="35"/>
      <c r="BD54" s="42"/>
    </row>
    <row r="55" spans="2:5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R55" s="35"/>
      <c r="AS55" s="35"/>
      <c r="AT55" s="35"/>
      <c r="AU55" s="35"/>
      <c r="AV55" s="35"/>
      <c r="AW55" s="35"/>
      <c r="AX55" s="35"/>
      <c r="AY55" s="35"/>
      <c r="AZ55" s="35"/>
      <c r="BA55" s="35"/>
      <c r="BD55" s="42"/>
    </row>
    <row r="56" spans="2:5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2"/>
    </row>
    <row r="57" spans="2:5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R57" s="35"/>
      <c r="AS57" s="35"/>
      <c r="AT57" s="35"/>
      <c r="AU57" s="35"/>
      <c r="AV57" s="35"/>
      <c r="AW57" s="35"/>
      <c r="AX57" s="35"/>
      <c r="AY57" s="35"/>
      <c r="AZ57" s="35"/>
      <c r="BA57" s="35"/>
      <c r="BD57" s="42"/>
    </row>
    <row r="58" spans="2:5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R58" s="35"/>
      <c r="AS58" s="35"/>
      <c r="AT58" s="35"/>
      <c r="AU58" s="35"/>
      <c r="AV58" s="35"/>
      <c r="AW58" s="35"/>
      <c r="AX58" s="35"/>
      <c r="AY58" s="35"/>
      <c r="AZ58" s="35"/>
      <c r="BA58" s="35"/>
      <c r="BD58" s="42"/>
    </row>
    <row r="59" spans="2:5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2"/>
    </row>
    <row r="60" spans="2:5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2"/>
    </row>
    <row r="61" spans="2:5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2"/>
    </row>
    <row r="62" spans="2:5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2"/>
    </row>
    <row r="63" spans="2:5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2"/>
    </row>
    <row r="64" spans="2:5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2"/>
    </row>
    <row r="65" spans="2:5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7"/>
      <c r="AK65" s="17"/>
      <c r="AL65" s="17"/>
      <c r="AM65" s="9"/>
      <c r="AO65" s="35"/>
      <c r="AP65" s="35"/>
      <c r="AQ65" s="35"/>
      <c r="AR65" s="35"/>
      <c r="AS65" s="35"/>
      <c r="AT65" s="35"/>
      <c r="AU65" s="35"/>
      <c r="AV65" s="35"/>
      <c r="AW65" s="35"/>
      <c r="AX65" s="35"/>
      <c r="AY65" s="35"/>
      <c r="AZ65" s="35"/>
      <c r="BA65" s="35"/>
      <c r="BD65" s="42"/>
    </row>
    <row r="66" spans="2:39" ht="12" customHeight="1" thickBot="1">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2"/>
    </row>
    <row r="67" spans="3:12" ht="12" customHeight="1">
      <c r="C67" s="3"/>
      <c r="D67" s="3"/>
      <c r="E67" s="3"/>
      <c r="F67" s="3"/>
      <c r="G67" s="3"/>
      <c r="H67" s="3"/>
      <c r="I67" s="3"/>
      <c r="J67" s="3"/>
      <c r="K67" s="3"/>
      <c r="L67" s="3"/>
    </row>
    <row r="68" spans="3:12" ht="12" customHeight="1" thickBot="1">
      <c r="C68" s="3"/>
      <c r="D68" s="3"/>
      <c r="E68" s="3"/>
      <c r="F68" s="3"/>
      <c r="G68" s="3"/>
      <c r="H68" s="3"/>
      <c r="I68" s="3"/>
      <c r="J68" s="3"/>
      <c r="K68" s="3"/>
      <c r="L68" s="3"/>
    </row>
    <row r="69" spans="2:39" ht="12" customHeight="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3"/>
    </row>
    <row r="70" spans="2:39" ht="12" customHeight="1">
      <c r="B70" s="64"/>
      <c r="C70" s="69" t="s">
        <v>19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M70" s="65"/>
    </row>
    <row r="71" spans="2:39" ht="12" customHeight="1">
      <c r="B71" s="64"/>
      <c r="C71" s="72" t="s">
        <v>277</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4"/>
      <c r="AM71" s="65"/>
    </row>
    <row r="72" spans="2:39" ht="12" customHeight="1">
      <c r="B72" s="64"/>
      <c r="C72" s="72" t="s">
        <v>276</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278</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279</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280</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281</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282</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283</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5"/>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7"/>
      <c r="AM84" s="65"/>
    </row>
    <row r="85" spans="2:39" ht="12" customHeight="1" thickBot="1">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8"/>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sheetData>
  <sheetProtection/>
  <mergeCells count="87">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AE30:AL30"/>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C42:D42"/>
    <mergeCell ref="E42:AD42"/>
    <mergeCell ref="AE42:AL42"/>
    <mergeCell ref="C43:D43"/>
    <mergeCell ref="E43:AD43"/>
    <mergeCell ref="AE43:AL43"/>
    <mergeCell ref="C62:J62"/>
    <mergeCell ref="U54:AA54"/>
    <mergeCell ref="AC54:AK54"/>
    <mergeCell ref="U55:AA55"/>
    <mergeCell ref="AC55:AK55"/>
    <mergeCell ref="U57:AA57"/>
    <mergeCell ref="AC57:AK57"/>
    <mergeCell ref="U58:AA58"/>
    <mergeCell ref="AC58:AK58"/>
    <mergeCell ref="L58:R58"/>
    <mergeCell ref="C61:J61"/>
    <mergeCell ref="AE46:AL46"/>
    <mergeCell ref="C46:AD46"/>
    <mergeCell ref="C44:D44"/>
    <mergeCell ref="E44:AD44"/>
    <mergeCell ref="AE44:AL44"/>
    <mergeCell ref="C45:D45"/>
    <mergeCell ref="E45:AD45"/>
    <mergeCell ref="AE45:AL45"/>
    <mergeCell ref="AQ34:BB36"/>
    <mergeCell ref="AQ37:AU38"/>
    <mergeCell ref="AV37:BB38"/>
    <mergeCell ref="AQ40:BB41"/>
    <mergeCell ref="AQ42:BB44"/>
    <mergeCell ref="L57:R57"/>
    <mergeCell ref="C16:AL16"/>
    <mergeCell ref="N22:R22"/>
    <mergeCell ref="C10:AL11"/>
    <mergeCell ref="C15:AL15"/>
    <mergeCell ref="C17:AL17"/>
    <mergeCell ref="C18:AL18"/>
    <mergeCell ref="N20:R20"/>
    <mergeCell ref="N21:R21"/>
    <mergeCell ref="S23:W23"/>
    <mergeCell ref="AQ28:BB32"/>
    <mergeCell ref="AP31:AP32"/>
    <mergeCell ref="AQ22:BB26"/>
    <mergeCell ref="AP25:AP26"/>
    <mergeCell ref="N19:R19"/>
    <mergeCell ref="N23:R23"/>
    <mergeCell ref="N24:R24"/>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7">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$C$70:$C$84</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 type="list" allowBlank="1" showInputMessage="1" showErrorMessage="1" sqref="AE30:AL30">
      <formula1>$AP$11:$AP$12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11"/>
  </sheetPr>
  <dimension ref="B2:H11"/>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20.75390625" style="1" customWidth="1"/>
    <col min="4" max="4" width="12.625" style="1" customWidth="1"/>
    <col min="5" max="7" width="20.75390625" style="1" customWidth="1"/>
    <col min="8" max="16384" width="2.75390625" style="1" customWidth="1"/>
  </cols>
  <sheetData>
    <row r="1" s="14" customFormat="1" ht="17.25" customHeight="1" thickBot="1"/>
    <row r="2" spans="2:8" ht="12" customHeight="1">
      <c r="B2" s="45"/>
      <c r="C2" s="46"/>
      <c r="D2" s="46"/>
      <c r="E2" s="46"/>
      <c r="F2" s="46"/>
      <c r="G2" s="46"/>
      <c r="H2" s="47"/>
    </row>
    <row r="3" spans="2:8" ht="35.25" customHeight="1">
      <c r="B3" s="48"/>
      <c r="C3" s="164" t="s">
        <v>251</v>
      </c>
      <c r="D3" s="164"/>
      <c r="E3" s="164"/>
      <c r="F3" s="164"/>
      <c r="G3" s="164"/>
      <c r="H3" s="49"/>
    </row>
    <row r="4" spans="2:8" ht="15" customHeight="1">
      <c r="B4" s="48"/>
      <c r="C4" s="165" t="s">
        <v>252</v>
      </c>
      <c r="D4" s="165" t="s">
        <v>22</v>
      </c>
      <c r="E4" s="161" t="s">
        <v>253</v>
      </c>
      <c r="F4" s="162"/>
      <c r="G4" s="163"/>
      <c r="H4" s="49"/>
    </row>
    <row r="5" spans="2:8" ht="24.75" customHeight="1">
      <c r="B5" s="48"/>
      <c r="C5" s="166"/>
      <c r="D5" s="166"/>
      <c r="E5" s="53" t="s">
        <v>254</v>
      </c>
      <c r="F5" s="53" t="s">
        <v>255</v>
      </c>
      <c r="G5" s="53" t="s">
        <v>256</v>
      </c>
      <c r="H5" s="49"/>
    </row>
    <row r="6" spans="2:8" ht="15" customHeight="1">
      <c r="B6" s="48"/>
      <c r="C6" s="43">
        <v>43547</v>
      </c>
      <c r="D6" s="44">
        <v>9</v>
      </c>
      <c r="E6" s="44">
        <v>50</v>
      </c>
      <c r="F6" s="44">
        <v>25</v>
      </c>
      <c r="G6" s="44">
        <v>20</v>
      </c>
      <c r="H6" s="49"/>
    </row>
    <row r="7" spans="2:8" ht="15" customHeight="1">
      <c r="B7" s="48"/>
      <c r="C7" s="54"/>
      <c r="D7" s="55"/>
      <c r="E7" s="55"/>
      <c r="F7" s="55"/>
      <c r="G7" s="55"/>
      <c r="H7" s="49"/>
    </row>
    <row r="8" spans="2:8" ht="15" customHeight="1">
      <c r="B8" s="48"/>
      <c r="C8" s="54"/>
      <c r="D8" s="55"/>
      <c r="E8" s="55"/>
      <c r="F8" s="55"/>
      <c r="G8" s="55"/>
      <c r="H8" s="49"/>
    </row>
    <row r="9" spans="2:8" ht="15" customHeight="1">
      <c r="B9" s="48"/>
      <c r="C9" s="54"/>
      <c r="D9" s="55"/>
      <c r="E9" s="55"/>
      <c r="F9" s="55"/>
      <c r="G9" s="55"/>
      <c r="H9" s="49"/>
    </row>
    <row r="10" spans="2:8" ht="15" customHeight="1">
      <c r="B10" s="48"/>
      <c r="C10" s="54"/>
      <c r="D10" s="55"/>
      <c r="E10" s="55"/>
      <c r="F10" s="55"/>
      <c r="G10" s="55"/>
      <c r="H10" s="49"/>
    </row>
    <row r="11" spans="2:8" ht="12" customHeight="1" thickBot="1">
      <c r="B11" s="50"/>
      <c r="C11" s="51"/>
      <c r="D11" s="51"/>
      <c r="E11" s="51"/>
      <c r="F11" s="51"/>
      <c r="G11" s="51"/>
      <c r="H11" s="5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55" s="2" customFormat="1" ht="12" customHeight="1"/>
    <row r="56" s="2" customFormat="1" ht="12" customHeight="1"/>
    <row r="57" s="2" customFormat="1" ht="12" customHeight="1"/>
    <row r="58" s="2" customFormat="1" ht="12" customHeight="1"/>
    <row r="59" s="2" customFormat="1" ht="12" customHeight="1"/>
    <row r="60" s="2" customFormat="1" ht="12" customHeight="1"/>
    <row r="61" s="2" customFormat="1" ht="12" customHeight="1"/>
    <row r="62" s="2" customFormat="1" ht="12" customHeight="1"/>
    <row r="63" s="2" customFormat="1" ht="12" customHeight="1"/>
    <row r="64" s="2" customFormat="1" ht="12" customHeight="1"/>
    <row r="65" s="2" customFormat="1" ht="12" customHeight="1"/>
    <row r="66" s="2" customFormat="1" ht="12" customHeight="1"/>
    <row r="67" s="2" customFormat="1" ht="12" customHeight="1"/>
    <row r="68" s="2" customFormat="1" ht="12" customHeight="1"/>
    <row r="69" s="2" customFormat="1" ht="12" customHeight="1"/>
    <row r="70" s="2" customFormat="1" ht="12" customHeight="1"/>
  </sheetData>
  <sheetProtection/>
  <mergeCells count="4">
    <mergeCell ref="E4:G4"/>
    <mergeCell ref="C3:G3"/>
    <mergeCell ref="C4:C5"/>
    <mergeCell ref="D4:D5"/>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7.xml><?xml version="1.0" encoding="utf-8"?>
<worksheet xmlns="http://schemas.openxmlformats.org/spreadsheetml/2006/main" xmlns:r="http://schemas.openxmlformats.org/officeDocument/2006/relationships">
  <sheetPr>
    <tabColor indexed="11"/>
  </sheetPr>
  <dimension ref="B2:I236"/>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32.875" style="1" customWidth="1"/>
    <col min="4" max="4" width="17.625" style="1" customWidth="1"/>
    <col min="5" max="6" width="20.75390625" style="1" customWidth="1"/>
    <col min="7" max="16384" width="2.75390625" style="1" customWidth="1"/>
  </cols>
  <sheetData>
    <row r="1" s="14" customFormat="1" ht="17.25" customHeight="1" thickBot="1"/>
    <row r="2" spans="2:7" ht="12" customHeight="1">
      <c r="B2" s="45"/>
      <c r="C2" s="46"/>
      <c r="D2" s="46"/>
      <c r="E2" s="46"/>
      <c r="F2" s="46"/>
      <c r="G2" s="47"/>
    </row>
    <row r="3" spans="2:7" ht="12" customHeight="1">
      <c r="B3" s="48"/>
      <c r="C3" s="168" t="s">
        <v>285</v>
      </c>
      <c r="D3" s="168"/>
      <c r="E3" s="168"/>
      <c r="F3" s="168"/>
      <c r="G3" s="49"/>
    </row>
    <row r="4" spans="2:7" ht="12" customHeight="1">
      <c r="B4" s="48"/>
      <c r="C4" s="168" t="s">
        <v>286</v>
      </c>
      <c r="D4" s="168"/>
      <c r="E4" s="168"/>
      <c r="F4" s="168"/>
      <c r="G4" s="49"/>
    </row>
    <row r="5" spans="2:7" ht="12" customHeight="1">
      <c r="B5" s="48"/>
      <c r="C5" s="79"/>
      <c r="D5" s="80"/>
      <c r="E5" s="80"/>
      <c r="F5" s="80"/>
      <c r="G5" s="49"/>
    </row>
    <row r="6" spans="2:7" ht="12" customHeight="1">
      <c r="B6" s="48"/>
      <c r="C6" s="167" t="s">
        <v>287</v>
      </c>
      <c r="D6" s="167" t="s">
        <v>23</v>
      </c>
      <c r="E6" s="167" t="s">
        <v>288</v>
      </c>
      <c r="F6" s="167"/>
      <c r="G6" s="49"/>
    </row>
    <row r="7" spans="2:7" ht="28.5" customHeight="1">
      <c r="B7" s="48"/>
      <c r="C7" s="167"/>
      <c r="D7" s="167"/>
      <c r="E7" s="81" t="s">
        <v>289</v>
      </c>
      <c r="F7" s="81" t="s">
        <v>290</v>
      </c>
      <c r="G7" s="49"/>
    </row>
    <row r="8" spans="2:9" ht="21">
      <c r="B8" s="48"/>
      <c r="C8" s="82" t="s">
        <v>24</v>
      </c>
      <c r="D8" s="83" t="s">
        <v>25</v>
      </c>
      <c r="E8" s="83">
        <v>90</v>
      </c>
      <c r="F8" s="83">
        <v>220</v>
      </c>
      <c r="G8" s="49"/>
      <c r="I8" s="36" t="s">
        <v>328</v>
      </c>
    </row>
    <row r="9" spans="2:9" ht="12" customHeight="1">
      <c r="B9" s="48"/>
      <c r="C9" s="84" t="s">
        <v>26</v>
      </c>
      <c r="D9" s="85" t="s">
        <v>27</v>
      </c>
      <c r="E9" s="85">
        <v>60</v>
      </c>
      <c r="F9" s="85">
        <v>130</v>
      </c>
      <c r="G9" s="49"/>
      <c r="I9" s="36" t="s">
        <v>27</v>
      </c>
    </row>
    <row r="10" spans="2:9" ht="12" customHeight="1">
      <c r="B10" s="48"/>
      <c r="C10" s="84" t="s">
        <v>28</v>
      </c>
      <c r="D10" s="85" t="s">
        <v>29</v>
      </c>
      <c r="E10" s="85">
        <v>60</v>
      </c>
      <c r="F10" s="85">
        <v>120</v>
      </c>
      <c r="G10" s="49"/>
      <c r="I10" s="36" t="s">
        <v>27</v>
      </c>
    </row>
    <row r="11" spans="2:9" ht="12" customHeight="1">
      <c r="B11" s="48"/>
      <c r="C11" s="84" t="s">
        <v>30</v>
      </c>
      <c r="D11" s="85" t="s">
        <v>29</v>
      </c>
      <c r="E11" s="85">
        <v>40</v>
      </c>
      <c r="F11" s="85">
        <v>80</v>
      </c>
      <c r="G11" s="49"/>
      <c r="I11" s="36" t="s">
        <v>27</v>
      </c>
    </row>
    <row r="12" spans="2:9" ht="12" customHeight="1">
      <c r="B12" s="48"/>
      <c r="C12" s="84" t="s">
        <v>31</v>
      </c>
      <c r="D12" s="85" t="s">
        <v>29</v>
      </c>
      <c r="E12" s="85">
        <v>70</v>
      </c>
      <c r="F12" s="85">
        <v>170</v>
      </c>
      <c r="G12" s="49"/>
      <c r="I12" s="36" t="s">
        <v>27</v>
      </c>
    </row>
    <row r="13" spans="2:9" ht="12" customHeight="1">
      <c r="B13" s="48"/>
      <c r="C13" s="84" t="s">
        <v>32</v>
      </c>
      <c r="D13" s="85" t="s">
        <v>29</v>
      </c>
      <c r="E13" s="85">
        <v>90</v>
      </c>
      <c r="F13" s="85">
        <v>300</v>
      </c>
      <c r="G13" s="49"/>
      <c r="I13" s="36" t="s">
        <v>27</v>
      </c>
    </row>
    <row r="14" spans="2:9" ht="12" customHeight="1">
      <c r="B14" s="48"/>
      <c r="C14" s="84" t="s">
        <v>33</v>
      </c>
      <c r="D14" s="85" t="s">
        <v>34</v>
      </c>
      <c r="E14" s="85">
        <v>60</v>
      </c>
      <c r="F14" s="85">
        <v>110</v>
      </c>
      <c r="G14" s="49"/>
      <c r="I14" s="36" t="s">
        <v>27</v>
      </c>
    </row>
    <row r="15" spans="2:9" ht="12" customHeight="1">
      <c r="B15" s="48"/>
      <c r="C15" s="84" t="s">
        <v>291</v>
      </c>
      <c r="D15" s="85" t="s">
        <v>29</v>
      </c>
      <c r="E15" s="85">
        <v>30</v>
      </c>
      <c r="F15" s="85">
        <v>80</v>
      </c>
      <c r="G15" s="49"/>
      <c r="I15" s="36" t="s">
        <v>27</v>
      </c>
    </row>
    <row r="16" spans="2:9" ht="12" customHeight="1">
      <c r="B16" s="48"/>
      <c r="C16" s="84" t="s">
        <v>35</v>
      </c>
      <c r="D16" s="85" t="s">
        <v>29</v>
      </c>
      <c r="E16" s="85">
        <v>55</v>
      </c>
      <c r="F16" s="85">
        <v>135</v>
      </c>
      <c r="G16" s="49"/>
      <c r="I16" s="36" t="s">
        <v>27</v>
      </c>
    </row>
    <row r="17" spans="2:9" ht="12" customHeight="1">
      <c r="B17" s="48"/>
      <c r="C17" s="84" t="s">
        <v>36</v>
      </c>
      <c r="D17" s="85" t="s">
        <v>29</v>
      </c>
      <c r="E17" s="85">
        <v>80</v>
      </c>
      <c r="F17" s="85">
        <v>80</v>
      </c>
      <c r="G17" s="49"/>
      <c r="I17" s="36" t="s">
        <v>27</v>
      </c>
    </row>
    <row r="18" spans="2:9" ht="12" customHeight="1">
      <c r="B18" s="48"/>
      <c r="C18" s="84" t="s">
        <v>198</v>
      </c>
      <c r="D18" s="85" t="s">
        <v>29</v>
      </c>
      <c r="E18" s="85">
        <v>80</v>
      </c>
      <c r="F18" s="85">
        <v>130</v>
      </c>
      <c r="G18" s="49"/>
      <c r="I18" s="36" t="s">
        <v>27</v>
      </c>
    </row>
    <row r="19" spans="2:9" ht="12" customHeight="1">
      <c r="B19" s="48"/>
      <c r="C19" s="84" t="s">
        <v>37</v>
      </c>
      <c r="D19" s="85" t="s">
        <v>29</v>
      </c>
      <c r="E19" s="85">
        <v>50</v>
      </c>
      <c r="F19" s="85">
        <v>100</v>
      </c>
      <c r="G19" s="49"/>
      <c r="I19" s="36" t="s">
        <v>27</v>
      </c>
    </row>
    <row r="20" spans="2:9" ht="12" customHeight="1">
      <c r="B20" s="48"/>
      <c r="C20" s="84" t="s">
        <v>38</v>
      </c>
      <c r="D20" s="85" t="s">
        <v>29</v>
      </c>
      <c r="E20" s="85">
        <v>25</v>
      </c>
      <c r="F20" s="85">
        <v>40</v>
      </c>
      <c r="G20" s="49"/>
      <c r="I20" s="36" t="s">
        <v>27</v>
      </c>
    </row>
    <row r="21" spans="2:9" ht="12" customHeight="1">
      <c r="B21" s="48"/>
      <c r="C21" s="84" t="s">
        <v>39</v>
      </c>
      <c r="D21" s="85" t="s">
        <v>29</v>
      </c>
      <c r="E21" s="85">
        <v>40</v>
      </c>
      <c r="F21" s="85">
        <v>80</v>
      </c>
      <c r="G21" s="49"/>
      <c r="I21" s="36" t="s">
        <v>27</v>
      </c>
    </row>
    <row r="22" spans="2:9" ht="12" customHeight="1">
      <c r="B22" s="48"/>
      <c r="C22" s="84" t="s">
        <v>292</v>
      </c>
      <c r="D22" s="85" t="s">
        <v>29</v>
      </c>
      <c r="E22" s="85">
        <v>40</v>
      </c>
      <c r="F22" s="85">
        <v>150</v>
      </c>
      <c r="G22" s="49"/>
      <c r="I22" s="36" t="s">
        <v>27</v>
      </c>
    </row>
    <row r="23" spans="2:9" ht="12" customHeight="1">
      <c r="B23" s="48"/>
      <c r="C23" s="84" t="s">
        <v>40</v>
      </c>
      <c r="D23" s="85" t="s">
        <v>29</v>
      </c>
      <c r="E23" s="85">
        <v>25</v>
      </c>
      <c r="F23" s="85">
        <v>40</v>
      </c>
      <c r="G23" s="49"/>
      <c r="I23" s="36" t="s">
        <v>27</v>
      </c>
    </row>
    <row r="24" spans="2:9" ht="12" customHeight="1">
      <c r="B24" s="48"/>
      <c r="C24" s="84" t="s">
        <v>41</v>
      </c>
      <c r="D24" s="85" t="s">
        <v>29</v>
      </c>
      <c r="E24" s="85">
        <v>80</v>
      </c>
      <c r="F24" s="85">
        <v>250</v>
      </c>
      <c r="G24" s="49"/>
      <c r="I24" s="36" t="s">
        <v>27</v>
      </c>
    </row>
    <row r="25" spans="2:9" ht="12" customHeight="1">
      <c r="B25" s="48"/>
      <c r="C25" s="84" t="s">
        <v>42</v>
      </c>
      <c r="D25" s="85" t="s">
        <v>29</v>
      </c>
      <c r="E25" s="85">
        <v>60</v>
      </c>
      <c r="F25" s="85">
        <v>100</v>
      </c>
      <c r="G25" s="49"/>
      <c r="I25" s="36" t="s">
        <v>27</v>
      </c>
    </row>
    <row r="26" spans="2:9" ht="12" customHeight="1">
      <c r="B26" s="48"/>
      <c r="C26" s="84" t="s">
        <v>43</v>
      </c>
      <c r="D26" s="85" t="s">
        <v>27</v>
      </c>
      <c r="E26" s="85">
        <v>50</v>
      </c>
      <c r="F26" s="85">
        <v>130</v>
      </c>
      <c r="G26" s="49"/>
      <c r="I26" s="36" t="s">
        <v>27</v>
      </c>
    </row>
    <row r="27" spans="2:9" ht="12" customHeight="1">
      <c r="B27" s="48"/>
      <c r="C27" s="84" t="s">
        <v>237</v>
      </c>
      <c r="D27" s="85" t="s">
        <v>27</v>
      </c>
      <c r="E27" s="85">
        <v>50</v>
      </c>
      <c r="F27" s="85">
        <v>150</v>
      </c>
      <c r="G27" s="49"/>
      <c r="I27" s="36" t="s">
        <v>27</v>
      </c>
    </row>
    <row r="28" spans="2:9" ht="12" customHeight="1">
      <c r="B28" s="48"/>
      <c r="C28" s="84" t="s">
        <v>44</v>
      </c>
      <c r="D28" s="85" t="s">
        <v>29</v>
      </c>
      <c r="E28" s="85">
        <v>27</v>
      </c>
      <c r="F28" s="85">
        <v>23</v>
      </c>
      <c r="G28" s="49"/>
      <c r="I28" s="36" t="s">
        <v>27</v>
      </c>
    </row>
    <row r="29" spans="2:9" ht="12" customHeight="1">
      <c r="B29" s="48"/>
      <c r="C29" s="84" t="s">
        <v>293</v>
      </c>
      <c r="D29" s="85" t="s">
        <v>29</v>
      </c>
      <c r="E29" s="85">
        <v>30</v>
      </c>
      <c r="F29" s="85">
        <v>55</v>
      </c>
      <c r="G29" s="49"/>
      <c r="I29" s="36" t="s">
        <v>27</v>
      </c>
    </row>
    <row r="30" spans="2:9" ht="12" customHeight="1">
      <c r="B30" s="48"/>
      <c r="C30" s="84" t="s">
        <v>45</v>
      </c>
      <c r="D30" s="85" t="s">
        <v>27</v>
      </c>
      <c r="E30" s="85">
        <v>50</v>
      </c>
      <c r="F30" s="85">
        <v>105</v>
      </c>
      <c r="G30" s="49"/>
      <c r="I30" s="36" t="s">
        <v>218</v>
      </c>
    </row>
    <row r="31" spans="2:9" ht="12" customHeight="1">
      <c r="B31" s="48"/>
      <c r="C31" s="84" t="s">
        <v>46</v>
      </c>
      <c r="D31" s="85" t="s">
        <v>29</v>
      </c>
      <c r="E31" s="85">
        <v>60</v>
      </c>
      <c r="F31" s="85">
        <v>90</v>
      </c>
      <c r="G31" s="49"/>
      <c r="I31" s="36" t="s">
        <v>27</v>
      </c>
    </row>
    <row r="32" spans="2:9" ht="12" customHeight="1">
      <c r="B32" s="48"/>
      <c r="C32" s="84" t="s">
        <v>199</v>
      </c>
      <c r="D32" s="85" t="s">
        <v>29</v>
      </c>
      <c r="E32" s="85">
        <v>60</v>
      </c>
      <c r="F32" s="85">
        <v>130</v>
      </c>
      <c r="G32" s="49"/>
      <c r="I32" s="36" t="s">
        <v>27</v>
      </c>
    </row>
    <row r="33" spans="2:9" ht="12" customHeight="1">
      <c r="B33" s="48"/>
      <c r="C33" s="84" t="s">
        <v>294</v>
      </c>
      <c r="D33" s="85" t="s">
        <v>27</v>
      </c>
      <c r="E33" s="85">
        <v>60</v>
      </c>
      <c r="F33" s="85">
        <v>80</v>
      </c>
      <c r="G33" s="49"/>
      <c r="I33" s="36" t="s">
        <v>27</v>
      </c>
    </row>
    <row r="34" spans="2:9" ht="12" customHeight="1">
      <c r="B34" s="48"/>
      <c r="C34" s="84" t="s">
        <v>295</v>
      </c>
      <c r="D34" s="85" t="s">
        <v>27</v>
      </c>
      <c r="E34" s="85">
        <v>60</v>
      </c>
      <c r="F34" s="85">
        <v>120</v>
      </c>
      <c r="G34" s="49"/>
      <c r="I34" s="36" t="s">
        <v>27</v>
      </c>
    </row>
    <row r="35" spans="2:9" ht="12" customHeight="1">
      <c r="B35" s="48"/>
      <c r="C35" s="84" t="s">
        <v>47</v>
      </c>
      <c r="D35" s="85" t="s">
        <v>29</v>
      </c>
      <c r="E35" s="85">
        <v>50</v>
      </c>
      <c r="F35" s="85">
        <v>150</v>
      </c>
      <c r="G35" s="49"/>
      <c r="I35" s="36" t="s">
        <v>27</v>
      </c>
    </row>
    <row r="36" spans="2:9" ht="12" customHeight="1">
      <c r="B36" s="48"/>
      <c r="C36" s="84" t="s">
        <v>48</v>
      </c>
      <c r="D36" s="85" t="s">
        <v>27</v>
      </c>
      <c r="E36" s="85">
        <v>80</v>
      </c>
      <c r="F36" s="85">
        <v>125</v>
      </c>
      <c r="G36" s="49"/>
      <c r="I36" s="36" t="s">
        <v>27</v>
      </c>
    </row>
    <row r="37" spans="2:9" ht="21">
      <c r="B37" s="48"/>
      <c r="C37" s="84" t="s">
        <v>200</v>
      </c>
      <c r="D37" s="85" t="s">
        <v>27</v>
      </c>
      <c r="E37" s="85">
        <v>80</v>
      </c>
      <c r="F37" s="85">
        <v>165</v>
      </c>
      <c r="G37" s="49"/>
      <c r="I37" s="36" t="s">
        <v>27</v>
      </c>
    </row>
    <row r="38" spans="2:9" ht="12" customHeight="1">
      <c r="B38" s="48"/>
      <c r="C38" s="84" t="s">
        <v>49</v>
      </c>
      <c r="D38" s="85" t="s">
        <v>29</v>
      </c>
      <c r="E38" s="85">
        <v>30</v>
      </c>
      <c r="F38" s="85">
        <v>45</v>
      </c>
      <c r="G38" s="49"/>
      <c r="I38" s="36" t="s">
        <v>27</v>
      </c>
    </row>
    <row r="39" spans="2:9" ht="12" customHeight="1">
      <c r="B39" s="48"/>
      <c r="C39" s="84" t="s">
        <v>50</v>
      </c>
      <c r="D39" s="85" t="s">
        <v>29</v>
      </c>
      <c r="E39" s="85">
        <v>28</v>
      </c>
      <c r="F39" s="85">
        <v>51</v>
      </c>
      <c r="G39" s="49"/>
      <c r="I39" s="36" t="s">
        <v>27</v>
      </c>
    </row>
    <row r="40" spans="2:9" ht="12" customHeight="1">
      <c r="B40" s="48"/>
      <c r="C40" s="84" t="s">
        <v>51</v>
      </c>
      <c r="D40" s="85" t="s">
        <v>29</v>
      </c>
      <c r="E40" s="85">
        <v>50</v>
      </c>
      <c r="F40" s="85">
        <v>170</v>
      </c>
      <c r="G40" s="49"/>
      <c r="I40" s="36" t="s">
        <v>27</v>
      </c>
    </row>
    <row r="41" spans="2:9" ht="12" customHeight="1">
      <c r="B41" s="48"/>
      <c r="C41" s="84" t="s">
        <v>52</v>
      </c>
      <c r="D41" s="85" t="s">
        <v>29</v>
      </c>
      <c r="E41" s="85">
        <v>27</v>
      </c>
      <c r="F41" s="85">
        <v>19</v>
      </c>
      <c r="G41" s="49"/>
      <c r="I41" s="36" t="s">
        <v>27</v>
      </c>
    </row>
    <row r="42" spans="2:9" ht="12" customHeight="1">
      <c r="B42" s="48"/>
      <c r="C42" s="84" t="s">
        <v>53</v>
      </c>
      <c r="D42" s="85" t="s">
        <v>54</v>
      </c>
      <c r="E42" s="85">
        <v>69</v>
      </c>
      <c r="F42" s="85">
        <v>120</v>
      </c>
      <c r="G42" s="49"/>
      <c r="I42" s="36" t="s">
        <v>329</v>
      </c>
    </row>
    <row r="43" spans="2:9" ht="12" customHeight="1">
      <c r="B43" s="48"/>
      <c r="C43" s="84" t="s">
        <v>201</v>
      </c>
      <c r="D43" s="85" t="s">
        <v>54</v>
      </c>
      <c r="E43" s="85">
        <v>69</v>
      </c>
      <c r="F43" s="85">
        <v>150</v>
      </c>
      <c r="G43" s="49"/>
      <c r="I43" s="36" t="s">
        <v>329</v>
      </c>
    </row>
    <row r="44" spans="2:9" ht="12" customHeight="1">
      <c r="B44" s="48"/>
      <c r="C44" s="84" t="s">
        <v>55</v>
      </c>
      <c r="D44" s="85" t="s">
        <v>27</v>
      </c>
      <c r="E44" s="85">
        <v>60</v>
      </c>
      <c r="F44" s="85">
        <v>100</v>
      </c>
      <c r="G44" s="49"/>
      <c r="I44" s="36" t="s">
        <v>27</v>
      </c>
    </row>
    <row r="45" spans="2:9" ht="12" customHeight="1">
      <c r="B45" s="48"/>
      <c r="C45" s="84" t="s">
        <v>56</v>
      </c>
      <c r="D45" s="85" t="s">
        <v>29</v>
      </c>
      <c r="E45" s="85">
        <v>115</v>
      </c>
      <c r="F45" s="85">
        <v>300</v>
      </c>
      <c r="G45" s="49"/>
      <c r="I45" s="36" t="s">
        <v>27</v>
      </c>
    </row>
    <row r="46" spans="2:9" ht="12" customHeight="1">
      <c r="B46" s="48"/>
      <c r="C46" s="84" t="s">
        <v>202</v>
      </c>
      <c r="D46" s="85" t="s">
        <v>29</v>
      </c>
      <c r="E46" s="85">
        <v>115</v>
      </c>
      <c r="F46" s="85">
        <v>400</v>
      </c>
      <c r="G46" s="49"/>
      <c r="I46" s="36" t="s">
        <v>27</v>
      </c>
    </row>
    <row r="47" spans="2:9" ht="12" customHeight="1">
      <c r="B47" s="48"/>
      <c r="C47" s="84" t="s">
        <v>57</v>
      </c>
      <c r="D47" s="85" t="s">
        <v>29</v>
      </c>
      <c r="E47" s="85">
        <v>60</v>
      </c>
      <c r="F47" s="85">
        <v>120</v>
      </c>
      <c r="G47" s="49"/>
      <c r="I47" s="36" t="s">
        <v>27</v>
      </c>
    </row>
    <row r="48" spans="2:9" ht="12" customHeight="1">
      <c r="B48" s="48"/>
      <c r="C48" s="84" t="s">
        <v>58</v>
      </c>
      <c r="D48" s="85" t="s">
        <v>29</v>
      </c>
      <c r="E48" s="85">
        <v>70</v>
      </c>
      <c r="F48" s="85">
        <v>250</v>
      </c>
      <c r="G48" s="49"/>
      <c r="I48" s="36" t="s">
        <v>27</v>
      </c>
    </row>
    <row r="49" spans="2:9" ht="12" customHeight="1">
      <c r="B49" s="48"/>
      <c r="C49" s="84" t="s">
        <v>59</v>
      </c>
      <c r="D49" s="85" t="s">
        <v>29</v>
      </c>
      <c r="E49" s="85">
        <v>60</v>
      </c>
      <c r="F49" s="85">
        <v>80</v>
      </c>
      <c r="G49" s="49"/>
      <c r="I49" s="36" t="s">
        <v>27</v>
      </c>
    </row>
    <row r="50" spans="2:9" ht="12" customHeight="1">
      <c r="B50" s="48"/>
      <c r="C50" s="84" t="s">
        <v>60</v>
      </c>
      <c r="D50" s="85" t="s">
        <v>29</v>
      </c>
      <c r="E50" s="85">
        <v>30</v>
      </c>
      <c r="F50" s="85">
        <v>68</v>
      </c>
      <c r="G50" s="49"/>
      <c r="I50" s="36" t="s">
        <v>27</v>
      </c>
    </row>
    <row r="51" spans="2:9" ht="12" customHeight="1">
      <c r="B51" s="48"/>
      <c r="C51" s="84" t="s">
        <v>61</v>
      </c>
      <c r="D51" s="85" t="s">
        <v>29</v>
      </c>
      <c r="E51" s="85">
        <v>60</v>
      </c>
      <c r="F51" s="85">
        <v>130</v>
      </c>
      <c r="G51" s="49"/>
      <c r="I51" s="36" t="s">
        <v>27</v>
      </c>
    </row>
    <row r="52" spans="2:9" ht="12" customHeight="1">
      <c r="B52" s="48"/>
      <c r="C52" s="84" t="s">
        <v>62</v>
      </c>
      <c r="D52" s="85" t="s">
        <v>29</v>
      </c>
      <c r="E52" s="85">
        <v>65</v>
      </c>
      <c r="F52" s="85">
        <v>200</v>
      </c>
      <c r="G52" s="49"/>
      <c r="I52" s="36" t="s">
        <v>27</v>
      </c>
    </row>
    <row r="53" spans="2:9" ht="12" customHeight="1">
      <c r="B53" s="48"/>
      <c r="C53" s="84" t="s">
        <v>63</v>
      </c>
      <c r="D53" s="85" t="s">
        <v>29</v>
      </c>
      <c r="E53" s="85">
        <v>60</v>
      </c>
      <c r="F53" s="85">
        <v>90</v>
      </c>
      <c r="G53" s="49"/>
      <c r="I53" s="36" t="s">
        <v>27</v>
      </c>
    </row>
    <row r="54" spans="2:9" ht="12" customHeight="1">
      <c r="B54" s="48"/>
      <c r="C54" s="84" t="s">
        <v>64</v>
      </c>
      <c r="D54" s="85" t="s">
        <v>29</v>
      </c>
      <c r="E54" s="85">
        <v>35</v>
      </c>
      <c r="F54" s="85">
        <v>66</v>
      </c>
      <c r="G54" s="49"/>
      <c r="I54" s="36" t="s">
        <v>27</v>
      </c>
    </row>
    <row r="55" spans="2:9" ht="12" customHeight="1">
      <c r="B55" s="48"/>
      <c r="C55" s="84" t="s">
        <v>65</v>
      </c>
      <c r="D55" s="85" t="s">
        <v>29</v>
      </c>
      <c r="E55" s="85">
        <v>30</v>
      </c>
      <c r="F55" s="85">
        <v>15</v>
      </c>
      <c r="G55" s="49"/>
      <c r="I55" s="36" t="s">
        <v>27</v>
      </c>
    </row>
    <row r="56" spans="2:9" ht="12" customHeight="1">
      <c r="B56" s="48"/>
      <c r="C56" s="84" t="s">
        <v>66</v>
      </c>
      <c r="D56" s="85" t="s">
        <v>27</v>
      </c>
      <c r="E56" s="85">
        <v>50</v>
      </c>
      <c r="F56" s="85">
        <v>140</v>
      </c>
      <c r="G56" s="49"/>
      <c r="I56" s="36" t="s">
        <v>27</v>
      </c>
    </row>
    <row r="57" spans="2:9" ht="12" customHeight="1">
      <c r="B57" s="48"/>
      <c r="C57" s="84" t="s">
        <v>67</v>
      </c>
      <c r="D57" s="85" t="s">
        <v>29</v>
      </c>
      <c r="E57" s="85">
        <v>30</v>
      </c>
      <c r="F57" s="85">
        <v>40</v>
      </c>
      <c r="G57" s="49"/>
      <c r="I57" s="36" t="s">
        <v>27</v>
      </c>
    </row>
    <row r="58" spans="2:9" ht="12" customHeight="1">
      <c r="B58" s="48"/>
      <c r="C58" s="84" t="s">
        <v>68</v>
      </c>
      <c r="D58" s="85" t="s">
        <v>29</v>
      </c>
      <c r="E58" s="85">
        <v>60</v>
      </c>
      <c r="F58" s="85">
        <v>60</v>
      </c>
      <c r="G58" s="49"/>
      <c r="I58" s="36" t="s">
        <v>27</v>
      </c>
    </row>
    <row r="59" spans="2:9" ht="12" customHeight="1">
      <c r="B59" s="48"/>
      <c r="C59" s="84" t="s">
        <v>69</v>
      </c>
      <c r="D59" s="85" t="s">
        <v>29</v>
      </c>
      <c r="E59" s="85">
        <v>45</v>
      </c>
      <c r="F59" s="85">
        <v>300</v>
      </c>
      <c r="G59" s="49"/>
      <c r="I59" s="36" t="s">
        <v>27</v>
      </c>
    </row>
    <row r="60" spans="2:9" ht="12" customHeight="1">
      <c r="B60" s="48"/>
      <c r="C60" s="84" t="s">
        <v>70</v>
      </c>
      <c r="D60" s="85" t="s">
        <v>29</v>
      </c>
      <c r="E60" s="85">
        <v>30</v>
      </c>
      <c r="F60" s="85">
        <v>35</v>
      </c>
      <c r="G60" s="49"/>
      <c r="I60" s="36" t="s">
        <v>27</v>
      </c>
    </row>
    <row r="61" spans="2:9" ht="12" customHeight="1">
      <c r="B61" s="48"/>
      <c r="C61" s="84" t="s">
        <v>71</v>
      </c>
      <c r="D61" s="85" t="s">
        <v>27</v>
      </c>
      <c r="E61" s="85">
        <v>55</v>
      </c>
      <c r="F61" s="85">
        <v>120</v>
      </c>
      <c r="G61" s="49"/>
      <c r="I61" s="36" t="s">
        <v>27</v>
      </c>
    </row>
    <row r="62" spans="2:9" ht="12" customHeight="1">
      <c r="B62" s="48"/>
      <c r="C62" s="84" t="s">
        <v>72</v>
      </c>
      <c r="D62" s="85" t="s">
        <v>29</v>
      </c>
      <c r="E62" s="85">
        <v>40</v>
      </c>
      <c r="F62" s="85">
        <v>110</v>
      </c>
      <c r="G62" s="49"/>
      <c r="I62" s="36" t="s">
        <v>27</v>
      </c>
    </row>
    <row r="63" spans="2:9" ht="12" customHeight="1">
      <c r="B63" s="48"/>
      <c r="C63" s="84" t="s">
        <v>203</v>
      </c>
      <c r="D63" s="85" t="s">
        <v>29</v>
      </c>
      <c r="E63" s="85">
        <v>40</v>
      </c>
      <c r="F63" s="85">
        <v>150</v>
      </c>
      <c r="G63" s="49"/>
      <c r="I63" s="36" t="s">
        <v>27</v>
      </c>
    </row>
    <row r="64" spans="2:9" ht="12" customHeight="1">
      <c r="B64" s="48"/>
      <c r="C64" s="84" t="s">
        <v>73</v>
      </c>
      <c r="D64" s="85" t="s">
        <v>27</v>
      </c>
      <c r="E64" s="85">
        <v>55</v>
      </c>
      <c r="F64" s="85">
        <v>175</v>
      </c>
      <c r="G64" s="49"/>
      <c r="I64" s="36" t="s">
        <v>27</v>
      </c>
    </row>
    <row r="65" spans="2:9" ht="12" customHeight="1">
      <c r="B65" s="48"/>
      <c r="C65" s="84" t="s">
        <v>238</v>
      </c>
      <c r="D65" s="85" t="s">
        <v>29</v>
      </c>
      <c r="E65" s="85">
        <v>80</v>
      </c>
      <c r="F65" s="85">
        <v>200</v>
      </c>
      <c r="G65" s="49"/>
      <c r="I65" s="36" t="s">
        <v>27</v>
      </c>
    </row>
    <row r="66" spans="2:9" ht="12" customHeight="1">
      <c r="B66" s="48"/>
      <c r="C66" s="84" t="s">
        <v>74</v>
      </c>
      <c r="D66" s="85" t="s">
        <v>29</v>
      </c>
      <c r="E66" s="85">
        <v>60</v>
      </c>
      <c r="F66" s="85">
        <v>210</v>
      </c>
      <c r="G66" s="49"/>
      <c r="I66" s="36" t="s">
        <v>27</v>
      </c>
    </row>
    <row r="67" spans="2:9" ht="12" customHeight="1">
      <c r="B67" s="48"/>
      <c r="C67" s="84" t="s">
        <v>75</v>
      </c>
      <c r="D67" s="85" t="s">
        <v>29</v>
      </c>
      <c r="E67" s="85">
        <v>60</v>
      </c>
      <c r="F67" s="85">
        <v>130</v>
      </c>
      <c r="G67" s="49"/>
      <c r="I67" s="36" t="s">
        <v>27</v>
      </c>
    </row>
    <row r="68" spans="2:9" ht="12" customHeight="1">
      <c r="B68" s="48"/>
      <c r="C68" s="84" t="s">
        <v>76</v>
      </c>
      <c r="D68" s="85" t="s">
        <v>29</v>
      </c>
      <c r="E68" s="85">
        <v>80</v>
      </c>
      <c r="F68" s="85">
        <v>120</v>
      </c>
      <c r="G68" s="49"/>
      <c r="I68" s="36" t="s">
        <v>27</v>
      </c>
    </row>
    <row r="69" spans="2:9" ht="12" customHeight="1">
      <c r="B69" s="48"/>
      <c r="C69" s="84" t="s">
        <v>77</v>
      </c>
      <c r="D69" s="85" t="s">
        <v>29</v>
      </c>
      <c r="E69" s="85">
        <v>30</v>
      </c>
      <c r="F69" s="85">
        <v>105</v>
      </c>
      <c r="G69" s="49"/>
      <c r="I69" s="36" t="s">
        <v>27</v>
      </c>
    </row>
    <row r="70" spans="2:9" ht="31.5">
      <c r="B70" s="48"/>
      <c r="C70" s="84" t="s">
        <v>296</v>
      </c>
      <c r="D70" s="85" t="s">
        <v>27</v>
      </c>
      <c r="E70" s="85">
        <v>27</v>
      </c>
      <c r="F70" s="85">
        <v>66</v>
      </c>
      <c r="G70" s="49"/>
      <c r="I70" s="36" t="s">
        <v>27</v>
      </c>
    </row>
    <row r="71" spans="2:9" ht="12" customHeight="1">
      <c r="B71" s="48"/>
      <c r="C71" s="84" t="s">
        <v>78</v>
      </c>
      <c r="D71" s="85" t="s">
        <v>29</v>
      </c>
      <c r="E71" s="85">
        <v>45</v>
      </c>
      <c r="F71" s="85">
        <v>130</v>
      </c>
      <c r="G71" s="49"/>
      <c r="I71" s="36" t="s">
        <v>330</v>
      </c>
    </row>
    <row r="72" spans="2:9" ht="12" customHeight="1">
      <c r="B72" s="48"/>
      <c r="C72" s="84" t="s">
        <v>79</v>
      </c>
      <c r="D72" s="85" t="s">
        <v>29</v>
      </c>
      <c r="E72" s="85">
        <v>70</v>
      </c>
      <c r="F72" s="85">
        <v>150</v>
      </c>
      <c r="G72" s="49"/>
      <c r="I72" s="36" t="s">
        <v>27</v>
      </c>
    </row>
    <row r="73" spans="2:9" ht="12" customHeight="1">
      <c r="B73" s="48"/>
      <c r="C73" s="84" t="s">
        <v>80</v>
      </c>
      <c r="D73" s="85" t="s">
        <v>29</v>
      </c>
      <c r="E73" s="85">
        <v>50</v>
      </c>
      <c r="F73" s="85">
        <v>150</v>
      </c>
      <c r="G73" s="49"/>
      <c r="I73" s="36" t="s">
        <v>27</v>
      </c>
    </row>
    <row r="74" spans="2:9" ht="12" customHeight="1">
      <c r="B74" s="48"/>
      <c r="C74" s="84" t="s">
        <v>297</v>
      </c>
      <c r="D74" s="85" t="s">
        <v>29</v>
      </c>
      <c r="E74" s="85">
        <v>80</v>
      </c>
      <c r="F74" s="85">
        <v>220</v>
      </c>
      <c r="G74" s="49"/>
      <c r="I74" s="36" t="s">
        <v>27</v>
      </c>
    </row>
    <row r="75" spans="2:9" ht="12" customHeight="1">
      <c r="B75" s="48"/>
      <c r="C75" s="84" t="s">
        <v>81</v>
      </c>
      <c r="D75" s="85" t="s">
        <v>29</v>
      </c>
      <c r="E75" s="85">
        <v>70</v>
      </c>
      <c r="F75" s="85">
        <v>120</v>
      </c>
      <c r="G75" s="49"/>
      <c r="I75" s="36" t="s">
        <v>27</v>
      </c>
    </row>
    <row r="76" spans="2:9" ht="12" customHeight="1">
      <c r="B76" s="48"/>
      <c r="C76" s="84" t="s">
        <v>82</v>
      </c>
      <c r="D76" s="85" t="s">
        <v>29</v>
      </c>
      <c r="E76" s="85">
        <v>40</v>
      </c>
      <c r="F76" s="85">
        <v>80</v>
      </c>
      <c r="G76" s="49"/>
      <c r="I76" s="36" t="s">
        <v>27</v>
      </c>
    </row>
    <row r="77" spans="2:9" ht="12" customHeight="1">
      <c r="B77" s="48"/>
      <c r="C77" s="84" t="s">
        <v>83</v>
      </c>
      <c r="D77" s="85" t="s">
        <v>29</v>
      </c>
      <c r="E77" s="85">
        <v>70</v>
      </c>
      <c r="F77" s="85">
        <v>300</v>
      </c>
      <c r="G77" s="49"/>
      <c r="I77" s="36" t="s">
        <v>27</v>
      </c>
    </row>
    <row r="78" spans="2:9" ht="12" customHeight="1">
      <c r="B78" s="48"/>
      <c r="C78" s="84" t="s">
        <v>298</v>
      </c>
      <c r="D78" s="85" t="s">
        <v>29</v>
      </c>
      <c r="E78" s="85">
        <v>60</v>
      </c>
      <c r="F78" s="85">
        <v>190</v>
      </c>
      <c r="G78" s="49"/>
      <c r="I78" s="36" t="s">
        <v>331</v>
      </c>
    </row>
    <row r="79" spans="2:9" ht="12" customHeight="1">
      <c r="B79" s="48"/>
      <c r="C79" s="84" t="s">
        <v>84</v>
      </c>
      <c r="D79" s="85" t="s">
        <v>27</v>
      </c>
      <c r="E79" s="85">
        <v>65</v>
      </c>
      <c r="F79" s="85">
        <v>150</v>
      </c>
      <c r="G79" s="49"/>
      <c r="I79" s="36" t="s">
        <v>27</v>
      </c>
    </row>
    <row r="80" spans="2:9" ht="12" customHeight="1">
      <c r="B80" s="48"/>
      <c r="C80" s="84" t="s">
        <v>85</v>
      </c>
      <c r="D80" s="85" t="s">
        <v>29</v>
      </c>
      <c r="E80" s="85">
        <v>70</v>
      </c>
      <c r="F80" s="85">
        <v>170</v>
      </c>
      <c r="G80" s="49"/>
      <c r="I80" s="36" t="s">
        <v>219</v>
      </c>
    </row>
    <row r="81" spans="2:9" ht="12" customHeight="1">
      <c r="B81" s="48"/>
      <c r="C81" s="84" t="s">
        <v>86</v>
      </c>
      <c r="D81" s="85" t="s">
        <v>27</v>
      </c>
      <c r="E81" s="85">
        <v>60</v>
      </c>
      <c r="F81" s="85">
        <v>130</v>
      </c>
      <c r="G81" s="49"/>
      <c r="I81" s="36" t="s">
        <v>27</v>
      </c>
    </row>
    <row r="82" spans="2:9" ht="12" customHeight="1">
      <c r="B82" s="48"/>
      <c r="C82" s="84" t="s">
        <v>204</v>
      </c>
      <c r="D82" s="85" t="s">
        <v>27</v>
      </c>
      <c r="E82" s="85">
        <v>60</v>
      </c>
      <c r="F82" s="85">
        <v>170</v>
      </c>
      <c r="G82" s="49"/>
      <c r="I82" s="36" t="s">
        <v>27</v>
      </c>
    </row>
    <row r="83" spans="2:9" ht="12" customHeight="1">
      <c r="B83" s="48"/>
      <c r="C83" s="84" t="s">
        <v>87</v>
      </c>
      <c r="D83" s="85" t="s">
        <v>27</v>
      </c>
      <c r="E83" s="85">
        <v>50</v>
      </c>
      <c r="F83" s="85">
        <v>130</v>
      </c>
      <c r="G83" s="49"/>
      <c r="I83" s="36" t="s">
        <v>27</v>
      </c>
    </row>
    <row r="84" spans="2:9" ht="12" customHeight="1">
      <c r="B84" s="48"/>
      <c r="C84" s="84" t="s">
        <v>299</v>
      </c>
      <c r="D84" s="85" t="s">
        <v>27</v>
      </c>
      <c r="E84" s="85">
        <v>50</v>
      </c>
      <c r="F84" s="85">
        <v>160</v>
      </c>
      <c r="G84" s="49"/>
      <c r="I84" s="36" t="s">
        <v>27</v>
      </c>
    </row>
    <row r="85" spans="2:9" ht="12" customHeight="1">
      <c r="B85" s="48"/>
      <c r="C85" s="84" t="s">
        <v>88</v>
      </c>
      <c r="D85" s="85" t="s">
        <v>29</v>
      </c>
      <c r="E85" s="85">
        <v>32</v>
      </c>
      <c r="F85" s="85">
        <v>38</v>
      </c>
      <c r="G85" s="49"/>
      <c r="I85" s="36" t="s">
        <v>27</v>
      </c>
    </row>
    <row r="86" spans="2:9" ht="12" customHeight="1">
      <c r="B86" s="48"/>
      <c r="C86" s="84" t="s">
        <v>89</v>
      </c>
      <c r="D86" s="85" t="s">
        <v>29</v>
      </c>
      <c r="E86" s="85">
        <v>40</v>
      </c>
      <c r="F86" s="85">
        <v>55</v>
      </c>
      <c r="G86" s="49"/>
      <c r="I86" s="36" t="s">
        <v>27</v>
      </c>
    </row>
    <row r="87" spans="2:9" ht="12" customHeight="1">
      <c r="B87" s="48"/>
      <c r="C87" s="84" t="s">
        <v>90</v>
      </c>
      <c r="D87" s="85" t="s">
        <v>29</v>
      </c>
      <c r="E87" s="85">
        <v>30</v>
      </c>
      <c r="F87" s="85">
        <v>100</v>
      </c>
      <c r="G87" s="49"/>
      <c r="I87" s="36" t="s">
        <v>220</v>
      </c>
    </row>
    <row r="88" spans="2:9" ht="12" customHeight="1">
      <c r="B88" s="48"/>
      <c r="C88" s="84" t="s">
        <v>420</v>
      </c>
      <c r="D88" s="85" t="s">
        <v>29</v>
      </c>
      <c r="E88" s="85">
        <v>30</v>
      </c>
      <c r="F88" s="85">
        <v>150</v>
      </c>
      <c r="G88" s="49"/>
      <c r="I88" s="36" t="s">
        <v>220</v>
      </c>
    </row>
    <row r="89" spans="2:9" ht="12" customHeight="1">
      <c r="B89" s="48"/>
      <c r="C89" s="84" t="s">
        <v>300</v>
      </c>
      <c r="D89" s="85" t="s">
        <v>29</v>
      </c>
      <c r="E89" s="85">
        <v>35</v>
      </c>
      <c r="F89" s="85">
        <v>90</v>
      </c>
      <c r="G89" s="49"/>
      <c r="I89" s="36" t="s">
        <v>27</v>
      </c>
    </row>
    <row r="90" spans="2:9" ht="12" customHeight="1">
      <c r="B90" s="48"/>
      <c r="C90" s="84" t="s">
        <v>91</v>
      </c>
      <c r="D90" s="85" t="s">
        <v>29</v>
      </c>
      <c r="E90" s="85">
        <v>40</v>
      </c>
      <c r="F90" s="85">
        <v>100</v>
      </c>
      <c r="G90" s="49"/>
      <c r="I90" s="36" t="s">
        <v>27</v>
      </c>
    </row>
    <row r="91" spans="2:9" ht="12" customHeight="1">
      <c r="B91" s="48"/>
      <c r="C91" s="84" t="s">
        <v>92</v>
      </c>
      <c r="D91" s="85" t="s">
        <v>29</v>
      </c>
      <c r="E91" s="85">
        <v>70</v>
      </c>
      <c r="F91" s="85">
        <v>220</v>
      </c>
      <c r="G91" s="49"/>
      <c r="I91" s="36" t="s">
        <v>27</v>
      </c>
    </row>
    <row r="92" spans="2:9" ht="12" customHeight="1">
      <c r="B92" s="48"/>
      <c r="C92" s="84" t="s">
        <v>93</v>
      </c>
      <c r="D92" s="85" t="s">
        <v>29</v>
      </c>
      <c r="E92" s="85">
        <v>80</v>
      </c>
      <c r="F92" s="85">
        <v>130</v>
      </c>
      <c r="G92" s="49"/>
      <c r="I92" s="36" t="s">
        <v>221</v>
      </c>
    </row>
    <row r="93" spans="2:9" ht="12" customHeight="1">
      <c r="B93" s="48"/>
      <c r="C93" s="84" t="s">
        <v>301</v>
      </c>
      <c r="D93" s="85" t="s">
        <v>29</v>
      </c>
      <c r="E93" s="85">
        <v>80</v>
      </c>
      <c r="F93" s="85">
        <v>160</v>
      </c>
      <c r="G93" s="49"/>
      <c r="I93" s="36" t="s">
        <v>221</v>
      </c>
    </row>
    <row r="94" spans="2:9" ht="12" customHeight="1">
      <c r="B94" s="48"/>
      <c r="C94" s="84" t="s">
        <v>302</v>
      </c>
      <c r="D94" s="85" t="s">
        <v>29</v>
      </c>
      <c r="E94" s="85">
        <v>80</v>
      </c>
      <c r="F94" s="85">
        <v>180</v>
      </c>
      <c r="G94" s="49"/>
      <c r="I94" s="36" t="s">
        <v>221</v>
      </c>
    </row>
    <row r="95" spans="2:9" ht="12" customHeight="1">
      <c r="B95" s="48"/>
      <c r="C95" s="84" t="s">
        <v>94</v>
      </c>
      <c r="D95" s="85" t="s">
        <v>29</v>
      </c>
      <c r="E95" s="85">
        <v>80</v>
      </c>
      <c r="F95" s="85">
        <v>250</v>
      </c>
      <c r="G95" s="49"/>
      <c r="I95" s="36" t="s">
        <v>27</v>
      </c>
    </row>
    <row r="96" spans="2:9" ht="12" customHeight="1">
      <c r="B96" s="48"/>
      <c r="C96" s="84" t="s">
        <v>95</v>
      </c>
      <c r="D96" s="85" t="s">
        <v>29</v>
      </c>
      <c r="E96" s="85">
        <v>70</v>
      </c>
      <c r="F96" s="85">
        <v>220</v>
      </c>
      <c r="G96" s="49"/>
      <c r="I96" s="36" t="s">
        <v>27</v>
      </c>
    </row>
    <row r="97" spans="2:9" ht="12" customHeight="1">
      <c r="B97" s="48"/>
      <c r="C97" s="84" t="s">
        <v>96</v>
      </c>
      <c r="D97" s="85" t="s">
        <v>27</v>
      </c>
      <c r="E97" s="85">
        <v>55</v>
      </c>
      <c r="F97" s="85">
        <v>140</v>
      </c>
      <c r="G97" s="49"/>
      <c r="I97" s="36" t="s">
        <v>27</v>
      </c>
    </row>
    <row r="98" spans="2:9" ht="12" customHeight="1">
      <c r="B98" s="48"/>
      <c r="C98" s="84" t="s">
        <v>97</v>
      </c>
      <c r="D98" s="85" t="s">
        <v>29</v>
      </c>
      <c r="E98" s="85">
        <v>50</v>
      </c>
      <c r="F98" s="85">
        <v>150</v>
      </c>
      <c r="G98" s="49"/>
      <c r="I98" s="36" t="s">
        <v>222</v>
      </c>
    </row>
    <row r="99" spans="2:9" ht="21">
      <c r="B99" s="48"/>
      <c r="C99" s="84" t="s">
        <v>303</v>
      </c>
      <c r="D99" s="85" t="s">
        <v>29</v>
      </c>
      <c r="E99" s="85">
        <v>40</v>
      </c>
      <c r="F99" s="85">
        <v>80</v>
      </c>
      <c r="G99" s="49"/>
      <c r="I99" s="36" t="s">
        <v>27</v>
      </c>
    </row>
    <row r="100" spans="2:9" ht="12" customHeight="1">
      <c r="B100" s="48"/>
      <c r="C100" s="84" t="s">
        <v>98</v>
      </c>
      <c r="D100" s="85" t="s">
        <v>29</v>
      </c>
      <c r="E100" s="85">
        <v>60</v>
      </c>
      <c r="F100" s="85">
        <v>180</v>
      </c>
      <c r="G100" s="49"/>
      <c r="I100" s="36" t="s">
        <v>27</v>
      </c>
    </row>
    <row r="101" spans="2:9" ht="12" customHeight="1">
      <c r="B101" s="48"/>
      <c r="C101" s="84" t="s">
        <v>99</v>
      </c>
      <c r="D101" s="85" t="s">
        <v>29</v>
      </c>
      <c r="E101" s="85">
        <v>60</v>
      </c>
      <c r="F101" s="85">
        <v>130</v>
      </c>
      <c r="G101" s="49"/>
      <c r="I101" s="36" t="s">
        <v>27</v>
      </c>
    </row>
    <row r="102" spans="2:9" ht="12" customHeight="1">
      <c r="B102" s="48"/>
      <c r="C102" s="84" t="s">
        <v>100</v>
      </c>
      <c r="D102" s="85" t="s">
        <v>29</v>
      </c>
      <c r="E102" s="85">
        <v>30</v>
      </c>
      <c r="F102" s="85">
        <v>14</v>
      </c>
      <c r="G102" s="49"/>
      <c r="I102" s="36" t="s">
        <v>27</v>
      </c>
    </row>
    <row r="103" spans="2:9" ht="12" customHeight="1">
      <c r="B103" s="48"/>
      <c r="C103" s="84" t="s">
        <v>101</v>
      </c>
      <c r="D103" s="85" t="s">
        <v>29</v>
      </c>
      <c r="E103" s="85">
        <v>80</v>
      </c>
      <c r="F103" s="85">
        <v>320</v>
      </c>
      <c r="G103" s="49"/>
      <c r="I103" s="36" t="s">
        <v>27</v>
      </c>
    </row>
    <row r="104" spans="2:9" ht="12" customHeight="1">
      <c r="B104" s="48"/>
      <c r="C104" s="84" t="s">
        <v>102</v>
      </c>
      <c r="D104" s="85" t="s">
        <v>29</v>
      </c>
      <c r="E104" s="85">
        <v>55</v>
      </c>
      <c r="F104" s="85">
        <v>130</v>
      </c>
      <c r="G104" s="49"/>
      <c r="I104" s="36" t="s">
        <v>27</v>
      </c>
    </row>
    <row r="105" spans="2:9" ht="12" customHeight="1">
      <c r="B105" s="48"/>
      <c r="C105" s="84" t="s">
        <v>304</v>
      </c>
      <c r="D105" s="85" t="s">
        <v>29</v>
      </c>
      <c r="E105" s="85">
        <v>75</v>
      </c>
      <c r="F105" s="85">
        <v>200</v>
      </c>
      <c r="G105" s="49"/>
      <c r="I105" s="36" t="s">
        <v>27</v>
      </c>
    </row>
    <row r="106" spans="2:9" ht="12" customHeight="1">
      <c r="B106" s="48"/>
      <c r="C106" s="84" t="s">
        <v>103</v>
      </c>
      <c r="D106" s="85" t="s">
        <v>27</v>
      </c>
      <c r="E106" s="85">
        <v>60</v>
      </c>
      <c r="F106" s="85">
        <v>150</v>
      </c>
      <c r="G106" s="49"/>
      <c r="I106" s="36" t="s">
        <v>27</v>
      </c>
    </row>
    <row r="107" spans="2:9" ht="12" customHeight="1">
      <c r="B107" s="48"/>
      <c r="C107" s="84" t="s">
        <v>104</v>
      </c>
      <c r="D107" s="85" t="s">
        <v>29</v>
      </c>
      <c r="E107" s="85">
        <v>80</v>
      </c>
      <c r="F107" s="85">
        <v>250</v>
      </c>
      <c r="G107" s="49"/>
      <c r="I107" s="36" t="s">
        <v>223</v>
      </c>
    </row>
    <row r="108" spans="2:9" ht="12" customHeight="1">
      <c r="B108" s="48"/>
      <c r="C108" s="84" t="s">
        <v>105</v>
      </c>
      <c r="D108" s="85" t="s">
        <v>29</v>
      </c>
      <c r="E108" s="85">
        <v>30</v>
      </c>
      <c r="F108" s="85">
        <v>60</v>
      </c>
      <c r="G108" s="49"/>
      <c r="I108" s="36" t="s">
        <v>224</v>
      </c>
    </row>
    <row r="109" spans="2:9" ht="12" customHeight="1">
      <c r="B109" s="48"/>
      <c r="C109" s="84" t="s">
        <v>205</v>
      </c>
      <c r="D109" s="85" t="s">
        <v>29</v>
      </c>
      <c r="E109" s="85">
        <v>30</v>
      </c>
      <c r="F109" s="85">
        <v>120</v>
      </c>
      <c r="G109" s="49"/>
      <c r="I109" s="36" t="s">
        <v>224</v>
      </c>
    </row>
    <row r="110" spans="2:9" ht="12" customHeight="1">
      <c r="B110" s="48"/>
      <c r="C110" s="84" t="s">
        <v>106</v>
      </c>
      <c r="D110" s="85" t="s">
        <v>29</v>
      </c>
      <c r="E110" s="85">
        <v>50</v>
      </c>
      <c r="F110" s="85">
        <v>100</v>
      </c>
      <c r="G110" s="49"/>
      <c r="I110" s="36" t="s">
        <v>27</v>
      </c>
    </row>
    <row r="111" spans="2:9" ht="12" customHeight="1">
      <c r="B111" s="48"/>
      <c r="C111" s="84" t="s">
        <v>107</v>
      </c>
      <c r="D111" s="85" t="s">
        <v>27</v>
      </c>
      <c r="E111" s="85">
        <v>50</v>
      </c>
      <c r="F111" s="85">
        <v>70</v>
      </c>
      <c r="G111" s="49"/>
      <c r="I111" s="36" t="s">
        <v>27</v>
      </c>
    </row>
    <row r="112" spans="2:9" ht="12" customHeight="1">
      <c r="B112" s="48"/>
      <c r="C112" s="84" t="s">
        <v>305</v>
      </c>
      <c r="D112" s="85" t="s">
        <v>27</v>
      </c>
      <c r="E112" s="85">
        <v>50</v>
      </c>
      <c r="F112" s="85">
        <v>110</v>
      </c>
      <c r="G112" s="49"/>
      <c r="I112" s="36" t="s">
        <v>27</v>
      </c>
    </row>
    <row r="113" spans="2:9" ht="12" customHeight="1">
      <c r="B113" s="48"/>
      <c r="C113" s="84" t="s">
        <v>108</v>
      </c>
      <c r="D113" s="85" t="s">
        <v>29</v>
      </c>
      <c r="E113" s="85">
        <v>45</v>
      </c>
      <c r="F113" s="85">
        <v>100</v>
      </c>
      <c r="G113" s="49"/>
      <c r="I113" s="36" t="s">
        <v>27</v>
      </c>
    </row>
    <row r="114" spans="2:9" ht="12" customHeight="1">
      <c r="B114" s="48"/>
      <c r="C114" s="84" t="s">
        <v>109</v>
      </c>
      <c r="D114" s="85" t="s">
        <v>29</v>
      </c>
      <c r="E114" s="85">
        <v>40</v>
      </c>
      <c r="F114" s="85">
        <v>40</v>
      </c>
      <c r="G114" s="49"/>
      <c r="I114" s="36" t="s">
        <v>27</v>
      </c>
    </row>
    <row r="115" spans="2:9" ht="12" customHeight="1">
      <c r="B115" s="48"/>
      <c r="C115" s="84" t="s">
        <v>110</v>
      </c>
      <c r="D115" s="85" t="s">
        <v>29</v>
      </c>
      <c r="E115" s="85">
        <v>70</v>
      </c>
      <c r="F115" s="85">
        <v>100</v>
      </c>
      <c r="G115" s="49"/>
      <c r="I115" s="36" t="s">
        <v>27</v>
      </c>
    </row>
    <row r="116" spans="2:9" ht="12" customHeight="1">
      <c r="B116" s="48"/>
      <c r="C116" s="84" t="s">
        <v>111</v>
      </c>
      <c r="D116" s="85" t="s">
        <v>29</v>
      </c>
      <c r="E116" s="85">
        <v>35</v>
      </c>
      <c r="F116" s="85">
        <v>150</v>
      </c>
      <c r="G116" s="49"/>
      <c r="I116" s="36" t="s">
        <v>27</v>
      </c>
    </row>
    <row r="117" spans="2:9" ht="12" customHeight="1">
      <c r="B117" s="48"/>
      <c r="C117" s="84" t="s">
        <v>112</v>
      </c>
      <c r="D117" s="85" t="s">
        <v>27</v>
      </c>
      <c r="E117" s="85">
        <v>30</v>
      </c>
      <c r="F117" s="85">
        <v>70</v>
      </c>
      <c r="G117" s="49"/>
      <c r="I117" s="36" t="s">
        <v>27</v>
      </c>
    </row>
    <row r="118" spans="2:9" ht="12" customHeight="1">
      <c r="B118" s="48"/>
      <c r="C118" s="84" t="s">
        <v>206</v>
      </c>
      <c r="D118" s="85" t="s">
        <v>27</v>
      </c>
      <c r="E118" s="85">
        <v>30</v>
      </c>
      <c r="F118" s="85">
        <v>140</v>
      </c>
      <c r="G118" s="49"/>
      <c r="I118" s="36" t="s">
        <v>27</v>
      </c>
    </row>
    <row r="119" spans="2:9" ht="12" customHeight="1">
      <c r="B119" s="48"/>
      <c r="C119" s="84" t="s">
        <v>207</v>
      </c>
      <c r="D119" s="85" t="s">
        <v>27</v>
      </c>
      <c r="E119" s="85">
        <v>30</v>
      </c>
      <c r="F119" s="85">
        <v>90</v>
      </c>
      <c r="G119" s="49"/>
      <c r="I119" s="36" t="s">
        <v>27</v>
      </c>
    </row>
    <row r="120" spans="2:9" ht="12" customHeight="1">
      <c r="B120" s="48"/>
      <c r="C120" s="84" t="s">
        <v>113</v>
      </c>
      <c r="D120" s="85" t="s">
        <v>34</v>
      </c>
      <c r="E120" s="85">
        <v>90</v>
      </c>
      <c r="F120" s="85">
        <v>200</v>
      </c>
      <c r="G120" s="49"/>
      <c r="I120" s="36" t="s">
        <v>332</v>
      </c>
    </row>
    <row r="121" spans="2:9" ht="12" customHeight="1">
      <c r="B121" s="48"/>
      <c r="C121" s="84" t="s">
        <v>114</v>
      </c>
      <c r="D121" s="85" t="s">
        <v>27</v>
      </c>
      <c r="E121" s="85">
        <v>60</v>
      </c>
      <c r="F121" s="85">
        <v>150</v>
      </c>
      <c r="G121" s="49"/>
      <c r="I121" s="36" t="s">
        <v>27</v>
      </c>
    </row>
    <row r="122" spans="2:9" ht="12" customHeight="1">
      <c r="B122" s="48"/>
      <c r="C122" s="84" t="s">
        <v>115</v>
      </c>
      <c r="D122" s="85" t="s">
        <v>29</v>
      </c>
      <c r="E122" s="85">
        <v>25</v>
      </c>
      <c r="F122" s="85">
        <v>50</v>
      </c>
      <c r="G122" s="49"/>
      <c r="I122" s="36" t="s">
        <v>27</v>
      </c>
    </row>
    <row r="123" spans="2:9" ht="12" customHeight="1">
      <c r="B123" s="48"/>
      <c r="C123" s="84" t="s">
        <v>116</v>
      </c>
      <c r="D123" s="85" t="s">
        <v>29</v>
      </c>
      <c r="E123" s="85">
        <v>50</v>
      </c>
      <c r="F123" s="85">
        <v>60</v>
      </c>
      <c r="G123" s="49"/>
      <c r="I123" s="36" t="s">
        <v>27</v>
      </c>
    </row>
    <row r="124" spans="2:9" ht="12" customHeight="1">
      <c r="B124" s="48"/>
      <c r="C124" s="84" t="s">
        <v>117</v>
      </c>
      <c r="D124" s="85" t="s">
        <v>29</v>
      </c>
      <c r="E124" s="85">
        <v>35</v>
      </c>
      <c r="F124" s="85">
        <v>50</v>
      </c>
      <c r="G124" s="49"/>
      <c r="I124" s="36" t="s">
        <v>27</v>
      </c>
    </row>
    <row r="125" spans="2:9" ht="12" customHeight="1">
      <c r="B125" s="48"/>
      <c r="C125" s="84" t="s">
        <v>118</v>
      </c>
      <c r="D125" s="85" t="s">
        <v>29</v>
      </c>
      <c r="E125" s="85">
        <v>25</v>
      </c>
      <c r="F125" s="85">
        <v>55</v>
      </c>
      <c r="G125" s="49"/>
      <c r="I125" s="36" t="s">
        <v>27</v>
      </c>
    </row>
    <row r="126" spans="2:9" ht="12" customHeight="1">
      <c r="B126" s="48"/>
      <c r="C126" s="84" t="s">
        <v>421</v>
      </c>
      <c r="D126" s="85" t="s">
        <v>27</v>
      </c>
      <c r="E126" s="85">
        <v>45</v>
      </c>
      <c r="F126" s="85">
        <v>50</v>
      </c>
      <c r="G126" s="49"/>
      <c r="I126" s="36" t="s">
        <v>27</v>
      </c>
    </row>
    <row r="127" spans="2:9" ht="12" customHeight="1">
      <c r="B127" s="48"/>
      <c r="C127" s="84" t="s">
        <v>119</v>
      </c>
      <c r="D127" s="85" t="s">
        <v>29</v>
      </c>
      <c r="E127" s="85">
        <v>25</v>
      </c>
      <c r="F127" s="85">
        <v>30</v>
      </c>
      <c r="G127" s="49"/>
      <c r="I127" s="36" t="s">
        <v>27</v>
      </c>
    </row>
    <row r="128" spans="2:9" ht="12" customHeight="1">
      <c r="B128" s="48"/>
      <c r="C128" s="84" t="s">
        <v>120</v>
      </c>
      <c r="D128" s="85" t="s">
        <v>29</v>
      </c>
      <c r="E128" s="85">
        <v>60</v>
      </c>
      <c r="F128" s="85">
        <v>120</v>
      </c>
      <c r="G128" s="49"/>
      <c r="I128" s="36" t="s">
        <v>27</v>
      </c>
    </row>
    <row r="129" spans="2:9" ht="12" customHeight="1">
      <c r="B129" s="48"/>
      <c r="C129" s="84" t="s">
        <v>121</v>
      </c>
      <c r="D129" s="85" t="s">
        <v>29</v>
      </c>
      <c r="E129" s="85">
        <v>70</v>
      </c>
      <c r="F129" s="85">
        <v>180</v>
      </c>
      <c r="G129" s="49"/>
      <c r="I129" s="36" t="s">
        <v>27</v>
      </c>
    </row>
    <row r="130" spans="2:9" ht="12" customHeight="1">
      <c r="B130" s="48"/>
      <c r="C130" s="84" t="s">
        <v>122</v>
      </c>
      <c r="D130" s="85" t="s">
        <v>29</v>
      </c>
      <c r="E130" s="85">
        <v>67</v>
      </c>
      <c r="F130" s="85">
        <v>100</v>
      </c>
      <c r="G130" s="49"/>
      <c r="I130" s="36" t="s">
        <v>27</v>
      </c>
    </row>
    <row r="131" spans="2:9" ht="12" customHeight="1">
      <c r="B131" s="48"/>
      <c r="C131" s="84" t="s">
        <v>123</v>
      </c>
      <c r="D131" s="85" t="s">
        <v>27</v>
      </c>
      <c r="E131" s="85">
        <v>45</v>
      </c>
      <c r="F131" s="85">
        <v>120</v>
      </c>
      <c r="G131" s="49"/>
      <c r="I131" s="36" t="s">
        <v>27</v>
      </c>
    </row>
    <row r="132" spans="2:9" ht="12" customHeight="1">
      <c r="B132" s="48"/>
      <c r="C132" s="84" t="s">
        <v>124</v>
      </c>
      <c r="D132" s="85" t="s">
        <v>29</v>
      </c>
      <c r="E132" s="85">
        <v>50</v>
      </c>
      <c r="F132" s="85">
        <v>150</v>
      </c>
      <c r="G132" s="49"/>
      <c r="I132" s="36" t="s">
        <v>27</v>
      </c>
    </row>
    <row r="133" spans="2:9" ht="12" customHeight="1">
      <c r="B133" s="48"/>
      <c r="C133" s="84" t="s">
        <v>125</v>
      </c>
      <c r="D133" s="85" t="s">
        <v>29</v>
      </c>
      <c r="E133" s="85">
        <v>64</v>
      </c>
      <c r="F133" s="85">
        <v>100</v>
      </c>
      <c r="G133" s="49"/>
      <c r="I133" s="36" t="s">
        <v>27</v>
      </c>
    </row>
    <row r="134" spans="2:9" ht="12" customHeight="1">
      <c r="B134" s="48"/>
      <c r="C134" s="84" t="s">
        <v>126</v>
      </c>
      <c r="D134" s="85" t="s">
        <v>29</v>
      </c>
      <c r="E134" s="85">
        <v>65</v>
      </c>
      <c r="F134" s="85">
        <v>180</v>
      </c>
      <c r="G134" s="49"/>
      <c r="I134" s="36" t="s">
        <v>27</v>
      </c>
    </row>
    <row r="135" spans="2:9" ht="12" customHeight="1">
      <c r="B135" s="48"/>
      <c r="C135" s="84" t="s">
        <v>127</v>
      </c>
      <c r="D135" s="85" t="s">
        <v>29</v>
      </c>
      <c r="E135" s="85">
        <v>30</v>
      </c>
      <c r="F135" s="85">
        <v>50</v>
      </c>
      <c r="G135" s="49"/>
      <c r="I135" s="36" t="s">
        <v>225</v>
      </c>
    </row>
    <row r="136" spans="2:9" ht="12" customHeight="1">
      <c r="B136" s="48"/>
      <c r="C136" s="84" t="s">
        <v>208</v>
      </c>
      <c r="D136" s="85" t="s">
        <v>29</v>
      </c>
      <c r="E136" s="85">
        <v>30</v>
      </c>
      <c r="F136" s="85">
        <v>90</v>
      </c>
      <c r="G136" s="49"/>
      <c r="I136" s="36" t="s">
        <v>225</v>
      </c>
    </row>
    <row r="137" spans="2:9" ht="12" customHeight="1">
      <c r="B137" s="48"/>
      <c r="C137" s="84" t="s">
        <v>128</v>
      </c>
      <c r="D137" s="85" t="s">
        <v>27</v>
      </c>
      <c r="E137" s="85">
        <v>80</v>
      </c>
      <c r="F137" s="85">
        <v>220</v>
      </c>
      <c r="G137" s="49"/>
      <c r="I137" s="36" t="s">
        <v>27</v>
      </c>
    </row>
    <row r="138" spans="2:9" ht="12" customHeight="1">
      <c r="B138" s="48"/>
      <c r="C138" s="84" t="s">
        <v>129</v>
      </c>
      <c r="D138" s="85" t="s">
        <v>29</v>
      </c>
      <c r="E138" s="85">
        <v>60</v>
      </c>
      <c r="F138" s="85">
        <v>120</v>
      </c>
      <c r="G138" s="49"/>
      <c r="I138" s="36" t="s">
        <v>27</v>
      </c>
    </row>
    <row r="139" spans="2:9" ht="12" customHeight="1">
      <c r="B139" s="48"/>
      <c r="C139" s="84" t="s">
        <v>130</v>
      </c>
      <c r="D139" s="85" t="s">
        <v>29</v>
      </c>
      <c r="E139" s="85">
        <v>35</v>
      </c>
      <c r="F139" s="85">
        <v>80</v>
      </c>
      <c r="G139" s="49"/>
      <c r="I139" s="36" t="s">
        <v>27</v>
      </c>
    </row>
    <row r="140" spans="2:9" ht="12" customHeight="1">
      <c r="B140" s="48"/>
      <c r="C140" s="84" t="s">
        <v>131</v>
      </c>
      <c r="D140" s="85" t="s">
        <v>29</v>
      </c>
      <c r="E140" s="85">
        <v>60</v>
      </c>
      <c r="F140" s="85">
        <v>170</v>
      </c>
      <c r="G140" s="49"/>
      <c r="I140" s="36" t="s">
        <v>27</v>
      </c>
    </row>
    <row r="141" spans="2:9" ht="12" customHeight="1">
      <c r="B141" s="48"/>
      <c r="C141" s="84" t="s">
        <v>132</v>
      </c>
      <c r="D141" s="85" t="s">
        <v>29</v>
      </c>
      <c r="E141" s="85">
        <v>50</v>
      </c>
      <c r="F141" s="85">
        <v>85</v>
      </c>
      <c r="G141" s="49"/>
      <c r="I141" s="36" t="s">
        <v>27</v>
      </c>
    </row>
    <row r="142" spans="2:9" ht="12" customHeight="1">
      <c r="B142" s="48"/>
      <c r="C142" s="84" t="s">
        <v>133</v>
      </c>
      <c r="D142" s="85" t="s">
        <v>29</v>
      </c>
      <c r="E142" s="85">
        <v>26</v>
      </c>
      <c r="F142" s="85">
        <v>67</v>
      </c>
      <c r="G142" s="49"/>
      <c r="I142" s="36" t="s">
        <v>27</v>
      </c>
    </row>
    <row r="143" spans="2:9" ht="12" customHeight="1">
      <c r="B143" s="48"/>
      <c r="C143" s="84" t="s">
        <v>134</v>
      </c>
      <c r="D143" s="85" t="s">
        <v>29</v>
      </c>
      <c r="E143" s="85">
        <v>80</v>
      </c>
      <c r="F143" s="85">
        <v>350</v>
      </c>
      <c r="G143" s="49"/>
      <c r="I143" s="36" t="s">
        <v>27</v>
      </c>
    </row>
    <row r="144" spans="2:9" ht="12" customHeight="1">
      <c r="B144" s="48"/>
      <c r="C144" s="84" t="s">
        <v>135</v>
      </c>
      <c r="D144" s="85" t="s">
        <v>27</v>
      </c>
      <c r="E144" s="85">
        <v>55</v>
      </c>
      <c r="F144" s="85">
        <v>165</v>
      </c>
      <c r="G144" s="49"/>
      <c r="I144" s="36" t="s">
        <v>27</v>
      </c>
    </row>
    <row r="145" spans="2:9" ht="12" customHeight="1">
      <c r="B145" s="48"/>
      <c r="C145" s="84" t="s">
        <v>306</v>
      </c>
      <c r="D145" s="85" t="s">
        <v>27</v>
      </c>
      <c r="E145" s="85">
        <v>55</v>
      </c>
      <c r="F145" s="85">
        <v>200</v>
      </c>
      <c r="G145" s="49"/>
      <c r="I145" s="36" t="s">
        <v>27</v>
      </c>
    </row>
    <row r="146" spans="2:9" ht="12" customHeight="1">
      <c r="B146" s="48"/>
      <c r="C146" s="84" t="s">
        <v>136</v>
      </c>
      <c r="D146" s="85" t="s">
        <v>29</v>
      </c>
      <c r="E146" s="85">
        <v>50</v>
      </c>
      <c r="F146" s="85">
        <v>120</v>
      </c>
      <c r="G146" s="49"/>
      <c r="I146" s="36" t="s">
        <v>27</v>
      </c>
    </row>
    <row r="147" spans="2:9" ht="12" customHeight="1">
      <c r="B147" s="48"/>
      <c r="C147" s="84" t="s">
        <v>137</v>
      </c>
      <c r="D147" s="85" t="s">
        <v>29</v>
      </c>
      <c r="E147" s="85">
        <v>65</v>
      </c>
      <c r="F147" s="85">
        <v>140</v>
      </c>
      <c r="G147" s="49"/>
      <c r="I147" s="36" t="s">
        <v>333</v>
      </c>
    </row>
    <row r="148" spans="2:9" ht="12" customHeight="1">
      <c r="B148" s="48"/>
      <c r="C148" s="84" t="s">
        <v>138</v>
      </c>
      <c r="D148" s="85" t="s">
        <v>29</v>
      </c>
      <c r="E148" s="85">
        <v>80</v>
      </c>
      <c r="F148" s="85">
        <v>240</v>
      </c>
      <c r="G148" s="49"/>
      <c r="I148" s="36" t="s">
        <v>226</v>
      </c>
    </row>
    <row r="149" spans="2:9" ht="12" customHeight="1">
      <c r="B149" s="48"/>
      <c r="C149" s="84" t="s">
        <v>307</v>
      </c>
      <c r="D149" s="85" t="s">
        <v>29</v>
      </c>
      <c r="E149" s="85">
        <v>80</v>
      </c>
      <c r="F149" s="85">
        <v>250</v>
      </c>
      <c r="G149" s="49"/>
      <c r="I149" s="36" t="s">
        <v>27</v>
      </c>
    </row>
    <row r="150" spans="2:9" ht="12" customHeight="1">
      <c r="B150" s="48"/>
      <c r="C150" s="84" t="s">
        <v>139</v>
      </c>
      <c r="D150" s="85" t="s">
        <v>29</v>
      </c>
      <c r="E150" s="85">
        <v>90</v>
      </c>
      <c r="F150" s="85">
        <v>200</v>
      </c>
      <c r="G150" s="49"/>
      <c r="I150" s="36" t="s">
        <v>27</v>
      </c>
    </row>
    <row r="151" spans="2:9" ht="12" customHeight="1">
      <c r="B151" s="48"/>
      <c r="C151" s="84" t="s">
        <v>140</v>
      </c>
      <c r="D151" s="85" t="s">
        <v>29</v>
      </c>
      <c r="E151" s="85">
        <v>75</v>
      </c>
      <c r="F151" s="85">
        <v>200</v>
      </c>
      <c r="G151" s="49"/>
      <c r="I151" s="36" t="s">
        <v>27</v>
      </c>
    </row>
    <row r="152" spans="2:9" ht="12" customHeight="1">
      <c r="B152" s="48"/>
      <c r="C152" s="84" t="s">
        <v>141</v>
      </c>
      <c r="D152" s="85" t="s">
        <v>29</v>
      </c>
      <c r="E152" s="85">
        <v>25</v>
      </c>
      <c r="F152" s="85">
        <v>50</v>
      </c>
      <c r="G152" s="49"/>
      <c r="I152" s="36" t="s">
        <v>330</v>
      </c>
    </row>
    <row r="153" spans="2:9" ht="12" customHeight="1">
      <c r="B153" s="48"/>
      <c r="C153" s="84" t="s">
        <v>142</v>
      </c>
      <c r="D153" s="85" t="s">
        <v>29</v>
      </c>
      <c r="E153" s="85">
        <v>60</v>
      </c>
      <c r="F153" s="85">
        <v>150</v>
      </c>
      <c r="G153" s="49"/>
      <c r="I153" s="36" t="s">
        <v>330</v>
      </c>
    </row>
    <row r="154" spans="2:9" ht="12" customHeight="1">
      <c r="B154" s="48"/>
      <c r="C154" s="84" t="s">
        <v>308</v>
      </c>
      <c r="D154" s="85" t="s">
        <v>29</v>
      </c>
      <c r="E154" s="85">
        <v>30</v>
      </c>
      <c r="F154" s="85">
        <v>120</v>
      </c>
      <c r="G154" s="49"/>
      <c r="I154" s="36" t="s">
        <v>27</v>
      </c>
    </row>
    <row r="155" spans="2:9" ht="12" customHeight="1">
      <c r="B155" s="48"/>
      <c r="C155" s="84" t="s">
        <v>143</v>
      </c>
      <c r="D155" s="85" t="s">
        <v>29</v>
      </c>
      <c r="E155" s="85">
        <v>50</v>
      </c>
      <c r="F155" s="85">
        <v>70</v>
      </c>
      <c r="G155" s="49"/>
      <c r="I155" s="36" t="s">
        <v>27</v>
      </c>
    </row>
    <row r="156" spans="2:9" ht="12" customHeight="1">
      <c r="B156" s="48"/>
      <c r="C156" s="84" t="s">
        <v>144</v>
      </c>
      <c r="D156" s="85" t="s">
        <v>29</v>
      </c>
      <c r="E156" s="85">
        <v>50</v>
      </c>
      <c r="F156" s="85">
        <v>120</v>
      </c>
      <c r="G156" s="49"/>
      <c r="I156" s="36" t="s">
        <v>27</v>
      </c>
    </row>
    <row r="157" spans="2:9" ht="12" customHeight="1">
      <c r="B157" s="48"/>
      <c r="C157" s="84" t="s">
        <v>145</v>
      </c>
      <c r="D157" s="85" t="s">
        <v>29</v>
      </c>
      <c r="E157" s="85">
        <v>50</v>
      </c>
      <c r="F157" s="85">
        <v>150</v>
      </c>
      <c r="G157" s="49"/>
      <c r="I157" s="36" t="s">
        <v>227</v>
      </c>
    </row>
    <row r="158" spans="2:9" ht="12" customHeight="1">
      <c r="B158" s="48"/>
      <c r="C158" s="84" t="s">
        <v>146</v>
      </c>
      <c r="D158" s="85" t="s">
        <v>27</v>
      </c>
      <c r="E158" s="85">
        <v>50</v>
      </c>
      <c r="F158" s="85">
        <v>90</v>
      </c>
      <c r="G158" s="49"/>
      <c r="I158" s="36" t="s">
        <v>27</v>
      </c>
    </row>
    <row r="159" spans="2:9" ht="12" customHeight="1">
      <c r="B159" s="48"/>
      <c r="C159" s="84" t="s">
        <v>309</v>
      </c>
      <c r="D159" s="85" t="s">
        <v>27</v>
      </c>
      <c r="E159" s="85">
        <v>50</v>
      </c>
      <c r="F159" s="85">
        <v>110</v>
      </c>
      <c r="G159" s="49"/>
      <c r="I159" s="36" t="s">
        <v>27</v>
      </c>
    </row>
    <row r="160" spans="2:9" ht="12" customHeight="1">
      <c r="B160" s="48"/>
      <c r="C160" s="84" t="s">
        <v>147</v>
      </c>
      <c r="D160" s="85" t="s">
        <v>29</v>
      </c>
      <c r="E160" s="85">
        <v>30</v>
      </c>
      <c r="F160" s="85">
        <v>30</v>
      </c>
      <c r="G160" s="49"/>
      <c r="I160" s="36" t="s">
        <v>330</v>
      </c>
    </row>
    <row r="161" spans="2:9" ht="12" customHeight="1">
      <c r="B161" s="48"/>
      <c r="C161" s="84" t="s">
        <v>148</v>
      </c>
      <c r="D161" s="85" t="s">
        <v>29</v>
      </c>
      <c r="E161" s="85">
        <v>30</v>
      </c>
      <c r="F161" s="85">
        <v>120</v>
      </c>
      <c r="G161" s="49"/>
      <c r="I161" s="36" t="s">
        <v>217</v>
      </c>
    </row>
    <row r="162" spans="2:9" ht="21">
      <c r="B162" s="48"/>
      <c r="C162" s="84" t="s">
        <v>209</v>
      </c>
      <c r="D162" s="85" t="s">
        <v>29</v>
      </c>
      <c r="E162" s="85">
        <v>30</v>
      </c>
      <c r="F162" s="85">
        <v>140</v>
      </c>
      <c r="G162" s="49"/>
      <c r="I162" s="36" t="s">
        <v>217</v>
      </c>
    </row>
    <row r="163" spans="2:9" ht="12" customHeight="1">
      <c r="B163" s="48"/>
      <c r="C163" s="84" t="s">
        <v>149</v>
      </c>
      <c r="D163" s="85" t="s">
        <v>29</v>
      </c>
      <c r="E163" s="85">
        <v>70</v>
      </c>
      <c r="F163" s="85">
        <v>250</v>
      </c>
      <c r="G163" s="49"/>
      <c r="I163" s="36" t="s">
        <v>27</v>
      </c>
    </row>
    <row r="164" spans="2:9" ht="12" customHeight="1">
      <c r="B164" s="48"/>
      <c r="C164" s="84" t="s">
        <v>150</v>
      </c>
      <c r="D164" s="85" t="s">
        <v>27</v>
      </c>
      <c r="E164" s="85">
        <v>33</v>
      </c>
      <c r="F164" s="85">
        <v>80</v>
      </c>
      <c r="G164" s="49"/>
      <c r="I164" s="36" t="s">
        <v>27</v>
      </c>
    </row>
    <row r="165" spans="2:9" ht="12" customHeight="1">
      <c r="B165" s="48"/>
      <c r="C165" s="84" t="s">
        <v>310</v>
      </c>
      <c r="D165" s="85" t="s">
        <v>29</v>
      </c>
      <c r="E165" s="85">
        <v>50</v>
      </c>
      <c r="F165" s="85">
        <v>90</v>
      </c>
      <c r="G165" s="49"/>
      <c r="I165" s="36" t="s">
        <v>330</v>
      </c>
    </row>
    <row r="166" spans="2:9" ht="12" customHeight="1">
      <c r="B166" s="48"/>
      <c r="C166" s="84" t="s">
        <v>151</v>
      </c>
      <c r="D166" s="85" t="s">
        <v>29</v>
      </c>
      <c r="E166" s="85">
        <v>25</v>
      </c>
      <c r="F166" s="85">
        <v>30</v>
      </c>
      <c r="G166" s="49"/>
      <c r="I166" s="36" t="s">
        <v>27</v>
      </c>
    </row>
    <row r="167" spans="2:9" ht="12" customHeight="1">
      <c r="B167" s="48"/>
      <c r="C167" s="84" t="s">
        <v>152</v>
      </c>
      <c r="D167" s="85" t="s">
        <v>29</v>
      </c>
      <c r="E167" s="85">
        <v>18</v>
      </c>
      <c r="F167" s="85">
        <v>46</v>
      </c>
      <c r="G167" s="49"/>
      <c r="I167" s="36" t="s">
        <v>27</v>
      </c>
    </row>
    <row r="168" spans="2:9" ht="12" customHeight="1">
      <c r="B168" s="48"/>
      <c r="C168" s="84" t="s">
        <v>311</v>
      </c>
      <c r="D168" s="85" t="s">
        <v>29</v>
      </c>
      <c r="E168" s="85">
        <v>30</v>
      </c>
      <c r="F168" s="85">
        <v>30</v>
      </c>
      <c r="G168" s="49"/>
      <c r="I168" s="36" t="s">
        <v>27</v>
      </c>
    </row>
    <row r="169" spans="2:9" ht="12" customHeight="1">
      <c r="B169" s="48"/>
      <c r="C169" s="84" t="s">
        <v>153</v>
      </c>
      <c r="D169" s="85" t="s">
        <v>29</v>
      </c>
      <c r="E169" s="85">
        <v>80</v>
      </c>
      <c r="F169" s="85">
        <v>250</v>
      </c>
      <c r="G169" s="49"/>
      <c r="I169" s="36" t="s">
        <v>27</v>
      </c>
    </row>
    <row r="170" spans="2:9" ht="12" customHeight="1">
      <c r="B170" s="48"/>
      <c r="C170" s="84" t="s">
        <v>154</v>
      </c>
      <c r="D170" s="85" t="s">
        <v>29</v>
      </c>
      <c r="E170" s="85">
        <v>25</v>
      </c>
      <c r="F170" s="85">
        <v>35</v>
      </c>
      <c r="G170" s="49"/>
      <c r="I170" s="36" t="s">
        <v>27</v>
      </c>
    </row>
    <row r="171" spans="2:9" ht="12" customHeight="1">
      <c r="B171" s="48"/>
      <c r="C171" s="84" t="s">
        <v>312</v>
      </c>
      <c r="D171" s="85" t="s">
        <v>29</v>
      </c>
      <c r="E171" s="85">
        <v>36</v>
      </c>
      <c r="F171" s="85">
        <v>77</v>
      </c>
      <c r="G171" s="49"/>
      <c r="I171" s="36" t="s">
        <v>27</v>
      </c>
    </row>
    <row r="172" spans="2:9" ht="12" customHeight="1">
      <c r="B172" s="48"/>
      <c r="C172" s="84" t="s">
        <v>155</v>
      </c>
      <c r="D172" s="85" t="s">
        <v>29</v>
      </c>
      <c r="E172" s="85">
        <v>80</v>
      </c>
      <c r="F172" s="85">
        <v>300</v>
      </c>
      <c r="G172" s="49"/>
      <c r="I172" s="36" t="s">
        <v>27</v>
      </c>
    </row>
    <row r="173" spans="2:9" ht="12" customHeight="1">
      <c r="B173" s="48"/>
      <c r="C173" s="84" t="s">
        <v>156</v>
      </c>
      <c r="D173" s="85" t="s">
        <v>29</v>
      </c>
      <c r="E173" s="85">
        <v>30</v>
      </c>
      <c r="F173" s="85">
        <v>60</v>
      </c>
      <c r="G173" s="49"/>
      <c r="I173" s="36" t="s">
        <v>27</v>
      </c>
    </row>
    <row r="174" spans="2:9" ht="12" customHeight="1">
      <c r="B174" s="48"/>
      <c r="C174" s="84" t="s">
        <v>157</v>
      </c>
      <c r="D174" s="85" t="s">
        <v>27</v>
      </c>
      <c r="E174" s="85">
        <v>55</v>
      </c>
      <c r="F174" s="85">
        <v>85</v>
      </c>
      <c r="G174" s="49"/>
      <c r="I174" s="36" t="s">
        <v>27</v>
      </c>
    </row>
    <row r="175" spans="2:9" ht="12" customHeight="1">
      <c r="B175" s="48"/>
      <c r="C175" s="84" t="s">
        <v>210</v>
      </c>
      <c r="D175" s="85" t="s">
        <v>27</v>
      </c>
      <c r="E175" s="85">
        <v>55</v>
      </c>
      <c r="F175" s="85">
        <v>135</v>
      </c>
      <c r="G175" s="49"/>
      <c r="I175" s="36" t="s">
        <v>27</v>
      </c>
    </row>
    <row r="176" spans="2:9" ht="12" customHeight="1">
      <c r="B176" s="48"/>
      <c r="C176" s="84" t="s">
        <v>158</v>
      </c>
      <c r="D176" s="85" t="s">
        <v>29</v>
      </c>
      <c r="E176" s="85">
        <v>80</v>
      </c>
      <c r="F176" s="85">
        <v>240</v>
      </c>
      <c r="G176" s="49"/>
      <c r="I176" s="36" t="s">
        <v>228</v>
      </c>
    </row>
    <row r="177" spans="2:9" ht="12" customHeight="1">
      <c r="B177" s="48"/>
      <c r="C177" s="84" t="s">
        <v>159</v>
      </c>
      <c r="D177" s="85" t="s">
        <v>29</v>
      </c>
      <c r="E177" s="85">
        <v>50</v>
      </c>
      <c r="F177" s="85">
        <v>100</v>
      </c>
      <c r="G177" s="49"/>
      <c r="I177" s="36" t="s">
        <v>27</v>
      </c>
    </row>
    <row r="178" spans="2:9" ht="12" customHeight="1">
      <c r="B178" s="48"/>
      <c r="C178" s="84" t="s">
        <v>160</v>
      </c>
      <c r="D178" s="85" t="s">
        <v>27</v>
      </c>
      <c r="E178" s="85">
        <v>40</v>
      </c>
      <c r="F178" s="85">
        <v>110</v>
      </c>
      <c r="G178" s="49"/>
      <c r="I178" s="36" t="s">
        <v>27</v>
      </c>
    </row>
    <row r="179" spans="2:9" ht="12" customHeight="1">
      <c r="B179" s="48"/>
      <c r="C179" s="84" t="s">
        <v>161</v>
      </c>
      <c r="D179" s="85" t="s">
        <v>27</v>
      </c>
      <c r="E179" s="85">
        <v>60</v>
      </c>
      <c r="F179" s="85">
        <v>120</v>
      </c>
      <c r="G179" s="49"/>
      <c r="I179" s="36" t="s">
        <v>27</v>
      </c>
    </row>
    <row r="180" spans="2:9" ht="12" customHeight="1">
      <c r="B180" s="48"/>
      <c r="C180" s="84" t="s">
        <v>162</v>
      </c>
      <c r="D180" s="85" t="s">
        <v>29</v>
      </c>
      <c r="E180" s="85">
        <v>35</v>
      </c>
      <c r="F180" s="85">
        <v>22</v>
      </c>
      <c r="G180" s="49"/>
      <c r="I180" s="36" t="s">
        <v>27</v>
      </c>
    </row>
    <row r="181" spans="2:9" ht="12" customHeight="1">
      <c r="B181" s="48"/>
      <c r="C181" s="84" t="s">
        <v>163</v>
      </c>
      <c r="D181" s="85" t="s">
        <v>29</v>
      </c>
      <c r="E181" s="85">
        <v>80</v>
      </c>
      <c r="F181" s="85">
        <v>240</v>
      </c>
      <c r="G181" s="49"/>
      <c r="I181" s="36" t="s">
        <v>27</v>
      </c>
    </row>
    <row r="182" spans="2:9" ht="12" customHeight="1">
      <c r="B182" s="48"/>
      <c r="C182" s="84" t="s">
        <v>164</v>
      </c>
      <c r="D182" s="85" t="s">
        <v>29</v>
      </c>
      <c r="E182" s="85">
        <v>45</v>
      </c>
      <c r="F182" s="85">
        <v>125</v>
      </c>
      <c r="G182" s="49"/>
      <c r="I182" s="36" t="s">
        <v>27</v>
      </c>
    </row>
    <row r="183" spans="2:9" ht="12" customHeight="1">
      <c r="B183" s="48"/>
      <c r="C183" s="84" t="s">
        <v>313</v>
      </c>
      <c r="D183" s="85" t="s">
        <v>29</v>
      </c>
      <c r="E183" s="85">
        <v>80</v>
      </c>
      <c r="F183" s="85">
        <v>120</v>
      </c>
      <c r="G183" s="49"/>
      <c r="I183" s="36" t="s">
        <v>330</v>
      </c>
    </row>
    <row r="184" spans="2:9" ht="21">
      <c r="B184" s="48"/>
      <c r="C184" s="84" t="s">
        <v>314</v>
      </c>
      <c r="D184" s="85" t="s">
        <v>29</v>
      </c>
      <c r="E184" s="85">
        <v>80</v>
      </c>
      <c r="F184" s="85">
        <v>200</v>
      </c>
      <c r="G184" s="49"/>
      <c r="I184" s="36" t="s">
        <v>330</v>
      </c>
    </row>
    <row r="185" spans="2:9" ht="31.5">
      <c r="B185" s="48"/>
      <c r="C185" s="84" t="s">
        <v>315</v>
      </c>
      <c r="D185" s="85" t="s">
        <v>29</v>
      </c>
      <c r="E185" s="85">
        <v>80</v>
      </c>
      <c r="F185" s="85">
        <v>250</v>
      </c>
      <c r="G185" s="49"/>
      <c r="I185" s="36" t="s">
        <v>330</v>
      </c>
    </row>
    <row r="186" spans="2:9" ht="21">
      <c r="B186" s="48"/>
      <c r="C186" s="84" t="s">
        <v>316</v>
      </c>
      <c r="D186" s="85" t="s">
        <v>29</v>
      </c>
      <c r="E186" s="85">
        <v>80</v>
      </c>
      <c r="F186" s="85">
        <v>350</v>
      </c>
      <c r="G186" s="49"/>
      <c r="I186" s="36" t="s">
        <v>330</v>
      </c>
    </row>
    <row r="187" spans="2:9" ht="12" customHeight="1">
      <c r="B187" s="48"/>
      <c r="C187" s="84" t="s">
        <v>165</v>
      </c>
      <c r="D187" s="85" t="s">
        <v>29</v>
      </c>
      <c r="E187" s="85">
        <v>30</v>
      </c>
      <c r="F187" s="85">
        <v>31</v>
      </c>
      <c r="G187" s="49"/>
      <c r="I187" s="36" t="s">
        <v>27</v>
      </c>
    </row>
    <row r="188" spans="2:9" ht="12" customHeight="1">
      <c r="B188" s="48"/>
      <c r="C188" s="84" t="s">
        <v>166</v>
      </c>
      <c r="D188" s="85" t="s">
        <v>29</v>
      </c>
      <c r="E188" s="85">
        <v>50</v>
      </c>
      <c r="F188" s="85">
        <v>80</v>
      </c>
      <c r="G188" s="49"/>
      <c r="I188" s="36" t="s">
        <v>27</v>
      </c>
    </row>
    <row r="189" spans="2:9" ht="12" customHeight="1">
      <c r="B189" s="48"/>
      <c r="C189" s="84" t="s">
        <v>211</v>
      </c>
      <c r="D189" s="85" t="s">
        <v>29</v>
      </c>
      <c r="E189" s="85">
        <v>50</v>
      </c>
      <c r="F189" s="85">
        <v>120</v>
      </c>
      <c r="G189" s="49"/>
      <c r="I189" s="36" t="s">
        <v>27</v>
      </c>
    </row>
    <row r="190" spans="2:9" ht="12" customHeight="1">
      <c r="B190" s="48"/>
      <c r="C190" s="84" t="s">
        <v>317</v>
      </c>
      <c r="D190" s="85" t="s">
        <v>29</v>
      </c>
      <c r="E190" s="85">
        <v>52</v>
      </c>
      <c r="F190" s="85">
        <v>100</v>
      </c>
      <c r="G190" s="49"/>
      <c r="I190" s="36" t="s">
        <v>27</v>
      </c>
    </row>
    <row r="191" spans="2:9" ht="12" customHeight="1">
      <c r="B191" s="48"/>
      <c r="C191" s="84" t="s">
        <v>167</v>
      </c>
      <c r="D191" s="85" t="s">
        <v>29</v>
      </c>
      <c r="E191" s="85">
        <v>25</v>
      </c>
      <c r="F191" s="85">
        <v>84</v>
      </c>
      <c r="G191" s="49"/>
      <c r="I191" s="36" t="s">
        <v>27</v>
      </c>
    </row>
    <row r="192" spans="2:9" ht="12" customHeight="1">
      <c r="B192" s="48"/>
      <c r="C192" s="84" t="s">
        <v>168</v>
      </c>
      <c r="D192" s="85" t="s">
        <v>29</v>
      </c>
      <c r="E192" s="85">
        <v>70</v>
      </c>
      <c r="F192" s="85">
        <v>180</v>
      </c>
      <c r="G192" s="49"/>
      <c r="I192" s="36" t="s">
        <v>27</v>
      </c>
    </row>
    <row r="193" spans="2:9" ht="12" customHeight="1">
      <c r="B193" s="48"/>
      <c r="C193" s="84" t="s">
        <v>169</v>
      </c>
      <c r="D193" s="85" t="s">
        <v>29</v>
      </c>
      <c r="E193" s="85">
        <v>65</v>
      </c>
      <c r="F193" s="85">
        <v>200</v>
      </c>
      <c r="G193" s="49"/>
      <c r="I193" s="36" t="s">
        <v>27</v>
      </c>
    </row>
    <row r="194" spans="2:9" ht="12" customHeight="1">
      <c r="B194" s="48"/>
      <c r="C194" s="84" t="s">
        <v>170</v>
      </c>
      <c r="D194" s="85" t="s">
        <v>29</v>
      </c>
      <c r="E194" s="85">
        <v>25</v>
      </c>
      <c r="F194" s="85">
        <v>25</v>
      </c>
      <c r="G194" s="49"/>
      <c r="I194" s="36" t="s">
        <v>27</v>
      </c>
    </row>
    <row r="195" spans="2:9" ht="12" customHeight="1">
      <c r="B195" s="48"/>
      <c r="C195" s="84" t="s">
        <v>318</v>
      </c>
      <c r="D195" s="85" t="s">
        <v>29</v>
      </c>
      <c r="E195" s="85">
        <v>30</v>
      </c>
      <c r="F195" s="85">
        <v>25</v>
      </c>
      <c r="G195" s="49"/>
      <c r="I195" s="36" t="s">
        <v>27</v>
      </c>
    </row>
    <row r="196" spans="2:9" ht="12" customHeight="1">
      <c r="B196" s="48"/>
      <c r="C196" s="84" t="s">
        <v>171</v>
      </c>
      <c r="D196" s="85" t="s">
        <v>29</v>
      </c>
      <c r="E196" s="85">
        <v>60</v>
      </c>
      <c r="F196" s="85">
        <v>100</v>
      </c>
      <c r="G196" s="49"/>
      <c r="I196" s="36" t="s">
        <v>27</v>
      </c>
    </row>
    <row r="197" spans="2:9" ht="12" customHeight="1">
      <c r="B197" s="48"/>
      <c r="C197" s="84" t="s">
        <v>172</v>
      </c>
      <c r="D197" s="85" t="s">
        <v>29</v>
      </c>
      <c r="E197" s="85">
        <v>30</v>
      </c>
      <c r="F197" s="85">
        <v>150</v>
      </c>
      <c r="G197" s="49"/>
      <c r="I197" s="36" t="s">
        <v>27</v>
      </c>
    </row>
    <row r="198" spans="2:9" ht="12" customHeight="1">
      <c r="B198" s="48"/>
      <c r="C198" s="84" t="s">
        <v>173</v>
      </c>
      <c r="D198" s="85" t="s">
        <v>29</v>
      </c>
      <c r="E198" s="85">
        <v>80</v>
      </c>
      <c r="F198" s="85">
        <v>120</v>
      </c>
      <c r="G198" s="49"/>
      <c r="I198" s="36" t="s">
        <v>229</v>
      </c>
    </row>
    <row r="199" spans="2:9" ht="12" customHeight="1">
      <c r="B199" s="48"/>
      <c r="C199" s="84" t="s">
        <v>239</v>
      </c>
      <c r="D199" s="85" t="s">
        <v>29</v>
      </c>
      <c r="E199" s="85">
        <v>80</v>
      </c>
      <c r="F199" s="85">
        <v>190</v>
      </c>
      <c r="G199" s="49"/>
      <c r="I199" s="36" t="s">
        <v>229</v>
      </c>
    </row>
    <row r="200" spans="2:9" ht="12" customHeight="1">
      <c r="B200" s="48"/>
      <c r="C200" s="84" t="s">
        <v>240</v>
      </c>
      <c r="D200" s="85" t="s">
        <v>29</v>
      </c>
      <c r="E200" s="85">
        <v>80</v>
      </c>
      <c r="F200" s="85">
        <v>250</v>
      </c>
      <c r="G200" s="49"/>
      <c r="I200" s="36" t="s">
        <v>229</v>
      </c>
    </row>
    <row r="201" spans="2:9" ht="12" customHeight="1">
      <c r="B201" s="48"/>
      <c r="C201" s="84" t="s">
        <v>174</v>
      </c>
      <c r="D201" s="85" t="s">
        <v>29</v>
      </c>
      <c r="E201" s="85">
        <v>65</v>
      </c>
      <c r="F201" s="85">
        <v>200</v>
      </c>
      <c r="G201" s="49"/>
      <c r="I201" s="36" t="s">
        <v>27</v>
      </c>
    </row>
    <row r="202" spans="2:9" ht="12" customHeight="1">
      <c r="B202" s="48"/>
      <c r="C202" s="84" t="s">
        <v>175</v>
      </c>
      <c r="D202" s="85" t="s">
        <v>29</v>
      </c>
      <c r="E202" s="85">
        <v>30</v>
      </c>
      <c r="F202" s="85">
        <v>70</v>
      </c>
      <c r="G202" s="49"/>
      <c r="I202" s="36" t="s">
        <v>27</v>
      </c>
    </row>
    <row r="203" spans="2:9" ht="12" customHeight="1">
      <c r="B203" s="48"/>
      <c r="C203" s="84" t="s">
        <v>212</v>
      </c>
      <c r="D203" s="85" t="s">
        <v>29</v>
      </c>
      <c r="E203" s="85">
        <v>30</v>
      </c>
      <c r="F203" s="85">
        <v>130</v>
      </c>
      <c r="G203" s="49"/>
      <c r="I203" s="36" t="s">
        <v>27</v>
      </c>
    </row>
    <row r="204" spans="2:9" ht="12" customHeight="1">
      <c r="B204" s="48"/>
      <c r="C204" s="84" t="s">
        <v>176</v>
      </c>
      <c r="D204" s="85" t="s">
        <v>29</v>
      </c>
      <c r="E204" s="85">
        <v>40</v>
      </c>
      <c r="F204" s="85">
        <v>90</v>
      </c>
      <c r="G204" s="49"/>
      <c r="I204" s="36" t="s">
        <v>230</v>
      </c>
    </row>
    <row r="205" spans="2:9" ht="12" customHeight="1">
      <c r="B205" s="48"/>
      <c r="C205" s="84" t="s">
        <v>213</v>
      </c>
      <c r="D205" s="85" t="s">
        <v>29</v>
      </c>
      <c r="E205" s="85">
        <v>40</v>
      </c>
      <c r="F205" s="85">
        <v>120</v>
      </c>
      <c r="G205" s="49"/>
      <c r="I205" s="36" t="s">
        <v>230</v>
      </c>
    </row>
    <row r="206" spans="2:9" ht="12" customHeight="1">
      <c r="B206" s="48"/>
      <c r="C206" s="84" t="s">
        <v>177</v>
      </c>
      <c r="D206" s="85" t="s">
        <v>29</v>
      </c>
      <c r="E206" s="85">
        <v>50</v>
      </c>
      <c r="F206" s="85">
        <v>70</v>
      </c>
      <c r="G206" s="49"/>
      <c r="I206" s="36" t="s">
        <v>27</v>
      </c>
    </row>
    <row r="207" spans="2:9" ht="12" customHeight="1">
      <c r="B207" s="48"/>
      <c r="C207" s="84" t="s">
        <v>214</v>
      </c>
      <c r="D207" s="85" t="s">
        <v>29</v>
      </c>
      <c r="E207" s="85">
        <v>50</v>
      </c>
      <c r="F207" s="85">
        <v>90</v>
      </c>
      <c r="G207" s="49"/>
      <c r="I207" s="36" t="s">
        <v>27</v>
      </c>
    </row>
    <row r="208" spans="2:9" ht="12" customHeight="1">
      <c r="B208" s="48"/>
      <c r="C208" s="84" t="s">
        <v>178</v>
      </c>
      <c r="D208" s="85" t="s">
        <v>29</v>
      </c>
      <c r="E208" s="85">
        <v>25</v>
      </c>
      <c r="F208" s="85">
        <v>35</v>
      </c>
      <c r="G208" s="49"/>
      <c r="I208" s="36" t="s">
        <v>27</v>
      </c>
    </row>
    <row r="209" spans="2:9" ht="12" customHeight="1">
      <c r="B209" s="48"/>
      <c r="C209" s="84" t="s">
        <v>179</v>
      </c>
      <c r="D209" s="85" t="s">
        <v>29</v>
      </c>
      <c r="E209" s="85">
        <v>60</v>
      </c>
      <c r="F209" s="85">
        <v>130</v>
      </c>
      <c r="G209" s="49"/>
      <c r="I209" s="36" t="s">
        <v>27</v>
      </c>
    </row>
    <row r="210" spans="2:9" ht="12" customHeight="1">
      <c r="B210" s="48"/>
      <c r="C210" s="84" t="s">
        <v>180</v>
      </c>
      <c r="D210" s="85" t="s">
        <v>27</v>
      </c>
      <c r="E210" s="85">
        <v>55</v>
      </c>
      <c r="F210" s="85">
        <v>175</v>
      </c>
      <c r="G210" s="49"/>
      <c r="I210" s="36" t="s">
        <v>27</v>
      </c>
    </row>
    <row r="211" spans="2:9" ht="12" customHeight="1">
      <c r="B211" s="48"/>
      <c r="C211" s="84" t="s">
        <v>181</v>
      </c>
      <c r="D211" s="85" t="s">
        <v>27</v>
      </c>
      <c r="E211" s="85">
        <v>70</v>
      </c>
      <c r="F211" s="85">
        <v>170</v>
      </c>
      <c r="G211" s="49"/>
      <c r="I211" s="36" t="s">
        <v>27</v>
      </c>
    </row>
    <row r="212" spans="2:9" ht="12" customHeight="1">
      <c r="B212" s="48"/>
      <c r="C212" s="84" t="s">
        <v>319</v>
      </c>
      <c r="D212" s="85" t="s">
        <v>27</v>
      </c>
      <c r="E212" s="85">
        <v>70</v>
      </c>
      <c r="F212" s="85">
        <v>180</v>
      </c>
      <c r="G212" s="49"/>
      <c r="I212" s="36" t="s">
        <v>27</v>
      </c>
    </row>
    <row r="213" spans="2:9" ht="12" customHeight="1">
      <c r="B213" s="48"/>
      <c r="C213" s="84" t="s">
        <v>182</v>
      </c>
      <c r="D213" s="85" t="s">
        <v>29</v>
      </c>
      <c r="E213" s="85">
        <v>50</v>
      </c>
      <c r="F213" s="85">
        <v>80</v>
      </c>
      <c r="G213" s="49"/>
      <c r="I213" s="36" t="s">
        <v>27</v>
      </c>
    </row>
    <row r="214" spans="2:9" ht="12" customHeight="1">
      <c r="B214" s="48"/>
      <c r="C214" s="84" t="s">
        <v>320</v>
      </c>
      <c r="D214" s="85" t="s">
        <v>29</v>
      </c>
      <c r="E214" s="85">
        <v>50</v>
      </c>
      <c r="F214" s="85">
        <v>120</v>
      </c>
      <c r="G214" s="49"/>
      <c r="I214" s="36" t="s">
        <v>27</v>
      </c>
    </row>
    <row r="215" spans="2:9" ht="12" customHeight="1">
      <c r="B215" s="48"/>
      <c r="C215" s="84" t="s">
        <v>321</v>
      </c>
      <c r="D215" s="85" t="s">
        <v>29</v>
      </c>
      <c r="E215" s="85">
        <v>34</v>
      </c>
      <c r="F215" s="85">
        <v>58</v>
      </c>
      <c r="G215" s="49"/>
      <c r="I215" s="36" t="s">
        <v>27</v>
      </c>
    </row>
    <row r="216" spans="2:9" ht="12" customHeight="1">
      <c r="B216" s="48"/>
      <c r="C216" s="84" t="s">
        <v>183</v>
      </c>
      <c r="D216" s="85" t="s">
        <v>29</v>
      </c>
      <c r="E216" s="85">
        <v>31</v>
      </c>
      <c r="F216" s="85">
        <v>15</v>
      </c>
      <c r="G216" s="49"/>
      <c r="I216" s="36" t="s">
        <v>27</v>
      </c>
    </row>
    <row r="217" spans="2:9" ht="12" customHeight="1">
      <c r="B217" s="48"/>
      <c r="C217" s="84" t="s">
        <v>184</v>
      </c>
      <c r="D217" s="85" t="s">
        <v>27</v>
      </c>
      <c r="E217" s="85">
        <v>35</v>
      </c>
      <c r="F217" s="85">
        <v>85</v>
      </c>
      <c r="G217" s="49"/>
      <c r="I217" s="36" t="s">
        <v>27</v>
      </c>
    </row>
    <row r="218" spans="2:9" ht="12" customHeight="1">
      <c r="B218" s="48"/>
      <c r="C218" s="84" t="s">
        <v>215</v>
      </c>
      <c r="D218" s="85" t="s">
        <v>27</v>
      </c>
      <c r="E218" s="85">
        <v>35</v>
      </c>
      <c r="F218" s="85">
        <v>115</v>
      </c>
      <c r="G218" s="49"/>
      <c r="I218" s="36" t="s">
        <v>27</v>
      </c>
    </row>
    <row r="219" spans="2:9" ht="12" customHeight="1">
      <c r="B219" s="48"/>
      <c r="C219" s="84" t="s">
        <v>185</v>
      </c>
      <c r="D219" s="85" t="s">
        <v>27</v>
      </c>
      <c r="E219" s="85">
        <v>50</v>
      </c>
      <c r="F219" s="85">
        <v>130</v>
      </c>
      <c r="G219" s="49"/>
      <c r="I219" s="36" t="s">
        <v>231</v>
      </c>
    </row>
    <row r="220" spans="2:9" ht="12" customHeight="1">
      <c r="B220" s="48"/>
      <c r="C220" s="84" t="s">
        <v>186</v>
      </c>
      <c r="D220" s="85" t="s">
        <v>29</v>
      </c>
      <c r="E220" s="85">
        <v>55</v>
      </c>
      <c r="F220" s="85">
        <v>120</v>
      </c>
      <c r="G220" s="49"/>
      <c r="I220" s="36" t="s">
        <v>27</v>
      </c>
    </row>
    <row r="221" spans="2:9" ht="12" customHeight="1">
      <c r="B221" s="48"/>
      <c r="C221" s="84" t="s">
        <v>187</v>
      </c>
      <c r="D221" s="85" t="s">
        <v>34</v>
      </c>
      <c r="E221" s="85">
        <v>90</v>
      </c>
      <c r="F221" s="85">
        <v>240</v>
      </c>
      <c r="G221" s="49"/>
      <c r="I221" s="36" t="s">
        <v>332</v>
      </c>
    </row>
    <row r="222" spans="2:9" ht="12" customHeight="1">
      <c r="B222" s="48"/>
      <c r="C222" s="84" t="s">
        <v>188</v>
      </c>
      <c r="D222" s="85" t="s">
        <v>29</v>
      </c>
      <c r="E222" s="85">
        <v>60</v>
      </c>
      <c r="F222" s="85">
        <v>200</v>
      </c>
      <c r="G222" s="49"/>
      <c r="I222" s="36" t="s">
        <v>232</v>
      </c>
    </row>
    <row r="223" spans="2:9" ht="12" customHeight="1">
      <c r="B223" s="48"/>
      <c r="C223" s="84" t="s">
        <v>189</v>
      </c>
      <c r="D223" s="85" t="s">
        <v>29</v>
      </c>
      <c r="E223" s="85">
        <v>60</v>
      </c>
      <c r="F223" s="85">
        <v>150</v>
      </c>
      <c r="G223" s="49"/>
      <c r="I223" s="36" t="s">
        <v>27</v>
      </c>
    </row>
    <row r="224" spans="2:9" ht="12" customHeight="1">
      <c r="B224" s="48"/>
      <c r="C224" s="84" t="s">
        <v>190</v>
      </c>
      <c r="D224" s="85" t="s">
        <v>29</v>
      </c>
      <c r="E224" s="85">
        <v>60</v>
      </c>
      <c r="F224" s="85">
        <v>150</v>
      </c>
      <c r="G224" s="49"/>
      <c r="I224" s="36" t="s">
        <v>330</v>
      </c>
    </row>
    <row r="225" spans="2:9" ht="12" customHeight="1">
      <c r="B225" s="48"/>
      <c r="C225" s="84" t="s">
        <v>191</v>
      </c>
      <c r="D225" s="85" t="s">
        <v>29</v>
      </c>
      <c r="E225" s="85">
        <v>60</v>
      </c>
      <c r="F225" s="85">
        <v>370</v>
      </c>
      <c r="G225" s="49"/>
      <c r="I225" s="36" t="s">
        <v>27</v>
      </c>
    </row>
    <row r="226" spans="2:9" ht="12" customHeight="1">
      <c r="B226" s="48"/>
      <c r="C226" s="84" t="s">
        <v>192</v>
      </c>
      <c r="D226" s="85" t="s">
        <v>29</v>
      </c>
      <c r="E226" s="85">
        <v>40</v>
      </c>
      <c r="F226" s="85">
        <v>70</v>
      </c>
      <c r="G226" s="49"/>
      <c r="I226" s="36" t="s">
        <v>27</v>
      </c>
    </row>
    <row r="227" spans="2:9" ht="12" customHeight="1">
      <c r="B227" s="48"/>
      <c r="C227" s="84" t="s">
        <v>193</v>
      </c>
      <c r="D227" s="85" t="s">
        <v>27</v>
      </c>
      <c r="E227" s="85">
        <v>60</v>
      </c>
      <c r="F227" s="85">
        <v>80</v>
      </c>
      <c r="G227" s="49"/>
      <c r="I227" s="36" t="s">
        <v>27</v>
      </c>
    </row>
    <row r="228" spans="2:9" ht="12" customHeight="1">
      <c r="B228" s="48"/>
      <c r="C228" s="84" t="s">
        <v>322</v>
      </c>
      <c r="D228" s="85" t="s">
        <v>27</v>
      </c>
      <c r="E228" s="85">
        <v>60</v>
      </c>
      <c r="F228" s="85">
        <v>150</v>
      </c>
      <c r="G228" s="49"/>
      <c r="I228" s="36" t="s">
        <v>27</v>
      </c>
    </row>
    <row r="229" spans="2:9" ht="12" customHeight="1">
      <c r="B229" s="48"/>
      <c r="C229" s="84" t="s">
        <v>194</v>
      </c>
      <c r="D229" s="85" t="s">
        <v>29</v>
      </c>
      <c r="E229" s="85">
        <v>60</v>
      </c>
      <c r="F229" s="85">
        <v>220</v>
      </c>
      <c r="G229" s="49"/>
      <c r="I229" s="36" t="s">
        <v>27</v>
      </c>
    </row>
    <row r="230" spans="2:9" ht="12" customHeight="1">
      <c r="B230" s="48"/>
      <c r="C230" s="84" t="s">
        <v>323</v>
      </c>
      <c r="D230" s="85" t="s">
        <v>29</v>
      </c>
      <c r="E230" s="85">
        <v>50</v>
      </c>
      <c r="F230" s="85">
        <v>140</v>
      </c>
      <c r="G230" s="49"/>
      <c r="I230" s="36" t="s">
        <v>27</v>
      </c>
    </row>
    <row r="231" spans="2:9" ht="12" customHeight="1">
      <c r="B231" s="48"/>
      <c r="C231" s="84" t="s">
        <v>241</v>
      </c>
      <c r="D231" s="85" t="s">
        <v>29</v>
      </c>
      <c r="E231" s="85">
        <v>60</v>
      </c>
      <c r="F231" s="85">
        <v>230</v>
      </c>
      <c r="G231" s="49"/>
      <c r="I231" s="36" t="s">
        <v>27</v>
      </c>
    </row>
    <row r="232" spans="2:9" ht="12" customHeight="1">
      <c r="B232" s="48"/>
      <c r="C232" s="84" t="s">
        <v>195</v>
      </c>
      <c r="D232" s="85" t="s">
        <v>29</v>
      </c>
      <c r="E232" s="85">
        <v>30</v>
      </c>
      <c r="F232" s="85">
        <v>65</v>
      </c>
      <c r="G232" s="49"/>
      <c r="I232" s="36" t="s">
        <v>27</v>
      </c>
    </row>
    <row r="233" spans="2:9" ht="12" customHeight="1">
      <c r="B233" s="48"/>
      <c r="C233" s="86" t="s">
        <v>196</v>
      </c>
      <c r="D233" s="87" t="s">
        <v>197</v>
      </c>
      <c r="E233" s="87" t="s">
        <v>324</v>
      </c>
      <c r="F233" s="87" t="s">
        <v>325</v>
      </c>
      <c r="G233" s="49"/>
      <c r="I233" s="36" t="s">
        <v>334</v>
      </c>
    </row>
    <row r="234" spans="2:7" ht="12" customHeight="1">
      <c r="B234" s="48"/>
      <c r="C234" s="54"/>
      <c r="D234" s="55"/>
      <c r="E234" s="55"/>
      <c r="F234" s="55"/>
      <c r="G234" s="49"/>
    </row>
    <row r="235" spans="2:7" ht="12" customHeight="1">
      <c r="B235" s="48"/>
      <c r="C235" s="54"/>
      <c r="D235" s="55"/>
      <c r="E235" s="55"/>
      <c r="F235" s="55"/>
      <c r="G235" s="49"/>
    </row>
    <row r="236" spans="2:7" ht="12" customHeight="1" thickBot="1">
      <c r="B236" s="50"/>
      <c r="C236" s="51"/>
      <c r="D236" s="51"/>
      <c r="E236" s="51"/>
      <c r="F236" s="51"/>
      <c r="G236" s="52"/>
    </row>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80" s="2" customFormat="1" ht="12" customHeight="1"/>
    <row r="281" s="2" customFormat="1" ht="12" customHeight="1"/>
    <row r="282" s="2" customFormat="1" ht="12" customHeight="1"/>
    <row r="283" s="2" customFormat="1" ht="12" customHeight="1"/>
    <row r="284" s="2" customFormat="1" ht="12" customHeight="1"/>
    <row r="285" s="2" customFormat="1" ht="12" customHeight="1"/>
    <row r="286" s="2" customFormat="1" ht="12" customHeight="1"/>
    <row r="287" s="2" customFormat="1" ht="12" customHeight="1"/>
    <row r="288" s="2" customFormat="1" ht="12" customHeight="1"/>
    <row r="289" s="2" customFormat="1" ht="12" customHeight="1"/>
    <row r="290" s="2" customFormat="1" ht="12" customHeight="1"/>
    <row r="291" s="2" customFormat="1" ht="12" customHeight="1"/>
    <row r="292" s="2" customFormat="1" ht="12" customHeight="1"/>
    <row r="293" s="2" customFormat="1" ht="12" customHeight="1"/>
    <row r="294" s="2" customFormat="1" ht="12" customHeight="1"/>
    <row r="295" s="2" customFormat="1" ht="12" customHeight="1"/>
  </sheetData>
  <sheetProtection/>
  <mergeCells count="5">
    <mergeCell ref="C6:C7"/>
    <mergeCell ref="D6:D7"/>
    <mergeCell ref="E6:F6"/>
    <mergeCell ref="C3:F3"/>
    <mergeCell ref="C4:F4"/>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indexed="43"/>
  </sheetPr>
  <dimension ref="B1:D8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6.00390625" style="1" customWidth="1"/>
    <col min="4" max="16384" width="2.75390625" style="1" customWidth="1"/>
  </cols>
  <sheetData>
    <row r="1" s="14" customFormat="1" ht="17.25" customHeight="1" thickBot="1">
      <c r="C1" s="97" t="s">
        <v>417</v>
      </c>
    </row>
    <row r="2" spans="2:4" ht="12" customHeight="1">
      <c r="B2" s="45"/>
      <c r="C2" s="46"/>
      <c r="D2" s="47"/>
    </row>
    <row r="3" spans="2:4" ht="12" customHeight="1">
      <c r="B3" s="48"/>
      <c r="C3" s="92" t="s">
        <v>349</v>
      </c>
      <c r="D3" s="49"/>
    </row>
    <row r="4" spans="2:4" ht="12" customHeight="1">
      <c r="B4" s="48"/>
      <c r="C4" s="93" t="s">
        <v>350</v>
      </c>
      <c r="D4" s="49"/>
    </row>
    <row r="5" spans="2:4" ht="12" customHeight="1">
      <c r="B5" s="48"/>
      <c r="C5" s="93" t="s">
        <v>351</v>
      </c>
      <c r="D5" s="49"/>
    </row>
    <row r="6" spans="2:4" ht="12" customHeight="1">
      <c r="B6" s="48"/>
      <c r="C6" s="94" t="s">
        <v>352</v>
      </c>
      <c r="D6" s="49"/>
    </row>
    <row r="7" spans="2:4" ht="12" customHeight="1">
      <c r="B7" s="48"/>
      <c r="C7" s="94" t="s">
        <v>353</v>
      </c>
      <c r="D7" s="49"/>
    </row>
    <row r="8" spans="2:4" ht="12" customHeight="1">
      <c r="B8" s="48"/>
      <c r="C8" s="94" t="s">
        <v>354</v>
      </c>
      <c r="D8" s="49"/>
    </row>
    <row r="9" spans="2:4" ht="12" customHeight="1">
      <c r="B9" s="48"/>
      <c r="C9" s="94" t="s">
        <v>355</v>
      </c>
      <c r="D9" s="49"/>
    </row>
    <row r="10" spans="2:4" ht="12" customHeight="1">
      <c r="B10" s="48"/>
      <c r="C10" s="94" t="s">
        <v>351</v>
      </c>
      <c r="D10" s="49"/>
    </row>
    <row r="11" spans="2:4" ht="12" customHeight="1">
      <c r="B11" s="48"/>
      <c r="C11" s="94" t="s">
        <v>352</v>
      </c>
      <c r="D11" s="49"/>
    </row>
    <row r="12" spans="2:4" ht="12" customHeight="1">
      <c r="B12" s="48"/>
      <c r="C12" s="94" t="s">
        <v>353</v>
      </c>
      <c r="D12" s="49"/>
    </row>
    <row r="13" spans="2:4" ht="12" customHeight="1">
      <c r="B13" s="48"/>
      <c r="C13" s="94" t="s">
        <v>356</v>
      </c>
      <c r="D13" s="49"/>
    </row>
    <row r="14" spans="2:4" ht="12" customHeight="1">
      <c r="B14" s="48"/>
      <c r="C14" s="54"/>
      <c r="D14" s="49"/>
    </row>
    <row r="15" spans="2:4" ht="12" customHeight="1">
      <c r="B15" s="48"/>
      <c r="C15" s="95" t="s">
        <v>357</v>
      </c>
      <c r="D15" s="49"/>
    </row>
    <row r="16" spans="2:4" ht="31.5">
      <c r="B16" s="48"/>
      <c r="C16" s="95" t="s">
        <v>358</v>
      </c>
      <c r="D16" s="49"/>
    </row>
    <row r="17" spans="2:4" ht="12" customHeight="1">
      <c r="B17" s="48"/>
      <c r="C17" s="54"/>
      <c r="D17" s="49"/>
    </row>
    <row r="18" spans="2:4" ht="12" customHeight="1">
      <c r="B18" s="48"/>
      <c r="C18" s="98" t="s">
        <v>359</v>
      </c>
      <c r="D18" s="49"/>
    </row>
    <row r="19" spans="2:4" ht="12" customHeight="1">
      <c r="B19" s="48"/>
      <c r="C19" s="96" t="s">
        <v>360</v>
      </c>
      <c r="D19" s="49"/>
    </row>
    <row r="20" spans="2:4" ht="21">
      <c r="B20" s="48"/>
      <c r="C20" s="96" t="s">
        <v>361</v>
      </c>
      <c r="D20" s="49"/>
    </row>
    <row r="21" spans="2:4" ht="21">
      <c r="B21" s="48"/>
      <c r="C21" s="96" t="s">
        <v>362</v>
      </c>
      <c r="D21" s="49"/>
    </row>
    <row r="22" spans="2:4" ht="12" customHeight="1">
      <c r="B22" s="48"/>
      <c r="C22" s="96" t="s">
        <v>363</v>
      </c>
      <c r="D22" s="49"/>
    </row>
    <row r="23" spans="2:4" ht="21">
      <c r="B23" s="48"/>
      <c r="C23" s="96" t="s">
        <v>364</v>
      </c>
      <c r="D23" s="49"/>
    </row>
    <row r="24" spans="2:4" ht="21">
      <c r="B24" s="48"/>
      <c r="C24" s="96" t="s">
        <v>365</v>
      </c>
      <c r="D24" s="49"/>
    </row>
    <row r="25" spans="2:4" ht="12" customHeight="1">
      <c r="B25" s="48"/>
      <c r="C25" s="96" t="s">
        <v>366</v>
      </c>
      <c r="D25" s="49"/>
    </row>
    <row r="26" spans="2:4" ht="12" customHeight="1">
      <c r="B26" s="48"/>
      <c r="C26" s="96" t="s">
        <v>367</v>
      </c>
      <c r="D26" s="49"/>
    </row>
    <row r="27" spans="2:4" ht="21">
      <c r="B27" s="48"/>
      <c r="C27" s="96" t="s">
        <v>368</v>
      </c>
      <c r="D27" s="49"/>
    </row>
    <row r="28" spans="2:4" ht="21">
      <c r="B28" s="48"/>
      <c r="C28" s="96" t="s">
        <v>369</v>
      </c>
      <c r="D28" s="49"/>
    </row>
    <row r="29" spans="2:4" ht="12" customHeight="1">
      <c r="B29" s="48"/>
      <c r="C29" s="96" t="s">
        <v>370</v>
      </c>
      <c r="D29" s="49"/>
    </row>
    <row r="30" spans="2:4" ht="12" customHeight="1">
      <c r="B30" s="48"/>
      <c r="C30" s="96" t="s">
        <v>371</v>
      </c>
      <c r="D30" s="49"/>
    </row>
    <row r="31" spans="2:4" ht="21">
      <c r="B31" s="48"/>
      <c r="C31" s="96" t="s">
        <v>372</v>
      </c>
      <c r="D31" s="49"/>
    </row>
    <row r="32" spans="2:4" ht="12" customHeight="1">
      <c r="B32" s="48"/>
      <c r="C32" s="96" t="s">
        <v>373</v>
      </c>
      <c r="D32" s="49"/>
    </row>
    <row r="33" spans="2:4" ht="21">
      <c r="B33" s="48"/>
      <c r="C33" s="96" t="s">
        <v>374</v>
      </c>
      <c r="D33" s="49"/>
    </row>
    <row r="34" spans="2:4" ht="12" customHeight="1">
      <c r="B34" s="48"/>
      <c r="C34" s="96" t="s">
        <v>375</v>
      </c>
      <c r="D34" s="49"/>
    </row>
    <row r="35" spans="2:4" ht="21">
      <c r="B35" s="48"/>
      <c r="C35" s="96" t="s">
        <v>376</v>
      </c>
      <c r="D35" s="49"/>
    </row>
    <row r="36" spans="2:4" ht="12" customHeight="1">
      <c r="B36" s="48"/>
      <c r="C36" s="98" t="s">
        <v>377</v>
      </c>
      <c r="D36" s="49"/>
    </row>
    <row r="37" spans="2:4" ht="12" customHeight="1">
      <c r="B37" s="48"/>
      <c r="C37" s="96" t="s">
        <v>378</v>
      </c>
      <c r="D37" s="49"/>
    </row>
    <row r="38" spans="2:4" ht="12" customHeight="1">
      <c r="B38" s="48"/>
      <c r="C38" s="96" t="s">
        <v>379</v>
      </c>
      <c r="D38" s="49"/>
    </row>
    <row r="39" spans="2:4" ht="12" customHeight="1">
      <c r="B39" s="48"/>
      <c r="C39" s="96" t="s">
        <v>380</v>
      </c>
      <c r="D39" s="49"/>
    </row>
    <row r="40" spans="2:4" ht="12" customHeight="1">
      <c r="B40" s="48"/>
      <c r="C40" s="96" t="s">
        <v>381</v>
      </c>
      <c r="D40" s="49"/>
    </row>
    <row r="41" spans="2:4" ht="12" customHeight="1">
      <c r="B41" s="48"/>
      <c r="C41" s="96" t="s">
        <v>367</v>
      </c>
      <c r="D41" s="49"/>
    </row>
    <row r="42" spans="2:4" ht="12" customHeight="1">
      <c r="B42" s="48"/>
      <c r="C42" s="96" t="s">
        <v>382</v>
      </c>
      <c r="D42" s="49"/>
    </row>
    <row r="43" spans="2:4" ht="12" customHeight="1">
      <c r="B43" s="48"/>
      <c r="C43" s="96" t="s">
        <v>383</v>
      </c>
      <c r="D43" s="49"/>
    </row>
    <row r="44" spans="2:4" ht="21">
      <c r="B44" s="48"/>
      <c r="C44" s="96" t="s">
        <v>384</v>
      </c>
      <c r="D44" s="49"/>
    </row>
    <row r="45" spans="2:4" ht="21">
      <c r="B45" s="48"/>
      <c r="C45" s="96" t="s">
        <v>385</v>
      </c>
      <c r="D45" s="49"/>
    </row>
    <row r="46" spans="2:4" ht="12" customHeight="1">
      <c r="B46" s="48"/>
      <c r="C46" s="96" t="s">
        <v>386</v>
      </c>
      <c r="D46" s="49"/>
    </row>
    <row r="47" spans="2:4" ht="12" customHeight="1">
      <c r="B47" s="48"/>
      <c r="C47" s="96" t="s">
        <v>387</v>
      </c>
      <c r="D47" s="49"/>
    </row>
    <row r="48" spans="2:4" ht="12" customHeight="1">
      <c r="B48" s="48"/>
      <c r="C48" s="96" t="s">
        <v>388</v>
      </c>
      <c r="D48" s="49"/>
    </row>
    <row r="49" spans="2:4" ht="12" customHeight="1">
      <c r="B49" s="48"/>
      <c r="C49" s="98" t="s">
        <v>389</v>
      </c>
      <c r="D49" s="49"/>
    </row>
    <row r="50" spans="2:4" ht="12" customHeight="1">
      <c r="B50" s="48"/>
      <c r="C50" s="96" t="s">
        <v>390</v>
      </c>
      <c r="D50" s="49"/>
    </row>
    <row r="51" spans="2:4" ht="12" customHeight="1">
      <c r="B51" s="48"/>
      <c r="C51" s="96" t="s">
        <v>391</v>
      </c>
      <c r="D51" s="49"/>
    </row>
    <row r="52" spans="2:4" ht="12" customHeight="1">
      <c r="B52" s="48"/>
      <c r="C52" s="96" t="s">
        <v>392</v>
      </c>
      <c r="D52" s="49"/>
    </row>
    <row r="53" spans="2:4" ht="12" customHeight="1">
      <c r="B53" s="48"/>
      <c r="C53" s="96" t="s">
        <v>393</v>
      </c>
      <c r="D53" s="49"/>
    </row>
    <row r="54" spans="2:4" ht="12" customHeight="1">
      <c r="B54" s="48"/>
      <c r="C54" s="96" t="s">
        <v>394</v>
      </c>
      <c r="D54" s="49"/>
    </row>
    <row r="55" spans="2:4" ht="12" customHeight="1">
      <c r="B55" s="48"/>
      <c r="C55" s="96" t="s">
        <v>395</v>
      </c>
      <c r="D55" s="49"/>
    </row>
    <row r="56" spans="2:4" ht="12" customHeight="1">
      <c r="B56" s="48"/>
      <c r="C56" s="96" t="s">
        <v>367</v>
      </c>
      <c r="D56" s="49"/>
    </row>
    <row r="57" spans="2:4" ht="12" customHeight="1">
      <c r="B57" s="48"/>
      <c r="C57" s="96" t="s">
        <v>396</v>
      </c>
      <c r="D57" s="49"/>
    </row>
    <row r="58" spans="2:4" ht="12" customHeight="1">
      <c r="B58" s="48"/>
      <c r="C58" s="96" t="s">
        <v>397</v>
      </c>
      <c r="D58" s="49"/>
    </row>
    <row r="59" spans="2:4" ht="12" customHeight="1">
      <c r="B59" s="48"/>
      <c r="C59" s="96" t="s">
        <v>398</v>
      </c>
      <c r="D59" s="49"/>
    </row>
    <row r="60" spans="2:4" ht="12" customHeight="1">
      <c r="B60" s="48"/>
      <c r="C60" s="98" t="s">
        <v>399</v>
      </c>
      <c r="D60" s="49"/>
    </row>
    <row r="61" spans="2:4" ht="21">
      <c r="B61" s="48"/>
      <c r="C61" s="96" t="s">
        <v>400</v>
      </c>
      <c r="D61" s="49"/>
    </row>
    <row r="62" spans="2:4" ht="12" customHeight="1">
      <c r="B62" s="48"/>
      <c r="C62" s="96" t="s">
        <v>401</v>
      </c>
      <c r="D62" s="49"/>
    </row>
    <row r="63" spans="2:4" ht="21">
      <c r="B63" s="48"/>
      <c r="C63" s="96" t="s">
        <v>402</v>
      </c>
      <c r="D63" s="49"/>
    </row>
    <row r="64" spans="2:4" ht="12" customHeight="1">
      <c r="B64" s="48"/>
      <c r="C64" s="96" t="s">
        <v>403</v>
      </c>
      <c r="D64" s="49"/>
    </row>
    <row r="65" spans="2:4" ht="12" customHeight="1">
      <c r="B65" s="48"/>
      <c r="C65" s="96" t="s">
        <v>404</v>
      </c>
      <c r="D65" s="49"/>
    </row>
    <row r="66" spans="2:4" ht="12" customHeight="1">
      <c r="B66" s="48"/>
      <c r="C66" s="98" t="s">
        <v>405</v>
      </c>
      <c r="D66" s="49"/>
    </row>
    <row r="67" spans="2:4" ht="12" customHeight="1">
      <c r="B67" s="48"/>
      <c r="C67" s="96" t="s">
        <v>406</v>
      </c>
      <c r="D67" s="49"/>
    </row>
    <row r="68" spans="2:4" ht="12" customHeight="1">
      <c r="B68" s="48"/>
      <c r="C68" s="96" t="s">
        <v>407</v>
      </c>
      <c r="D68" s="49"/>
    </row>
    <row r="69" spans="2:4" ht="12" customHeight="1">
      <c r="B69" s="48"/>
      <c r="C69" s="96" t="s">
        <v>408</v>
      </c>
      <c r="D69" s="49"/>
    </row>
    <row r="70" spans="2:4" ht="12" customHeight="1">
      <c r="B70" s="48"/>
      <c r="C70" s="96" t="s">
        <v>409</v>
      </c>
      <c r="D70" s="49"/>
    </row>
    <row r="71" spans="2:4" ht="21">
      <c r="B71" s="48"/>
      <c r="C71" s="96" t="s">
        <v>410</v>
      </c>
      <c r="D71" s="49"/>
    </row>
    <row r="72" spans="2:4" ht="12" customHeight="1">
      <c r="B72" s="48"/>
      <c r="C72" s="96" t="s">
        <v>411</v>
      </c>
      <c r="D72" s="49"/>
    </row>
    <row r="73" spans="2:4" ht="12" customHeight="1">
      <c r="B73" s="48"/>
      <c r="C73" s="96" t="s">
        <v>412</v>
      </c>
      <c r="D73" s="49"/>
    </row>
    <row r="74" spans="2:4" ht="12" customHeight="1">
      <c r="B74" s="48"/>
      <c r="C74" s="96" t="s">
        <v>413</v>
      </c>
      <c r="D74" s="49"/>
    </row>
    <row r="75" spans="2:4" ht="12" customHeight="1">
      <c r="B75" s="48"/>
      <c r="C75" s="96" t="s">
        <v>414</v>
      </c>
      <c r="D75" s="49"/>
    </row>
    <row r="76" spans="2:4" ht="12" customHeight="1">
      <c r="B76" s="48"/>
      <c r="C76" s="96" t="s">
        <v>415</v>
      </c>
      <c r="D76" s="49"/>
    </row>
    <row r="77" spans="2:4" ht="21">
      <c r="B77" s="48"/>
      <c r="C77" s="96" t="s">
        <v>416</v>
      </c>
      <c r="D77" s="49"/>
    </row>
    <row r="78" spans="2:4" ht="12" customHeight="1">
      <c r="B78" s="48"/>
      <c r="C78" s="54"/>
      <c r="D78" s="49"/>
    </row>
    <row r="79" spans="2:4" ht="12" customHeight="1">
      <c r="B79" s="48"/>
      <c r="C79" s="54"/>
      <c r="D79" s="49"/>
    </row>
    <row r="80" spans="2:4" ht="12" customHeight="1">
      <c r="B80" s="48"/>
      <c r="C80" s="54"/>
      <c r="D80" s="49"/>
    </row>
    <row r="81" spans="2:4" ht="12" customHeight="1">
      <c r="B81" s="48"/>
      <c r="C81" s="54"/>
      <c r="D81" s="49"/>
    </row>
    <row r="82" spans="2:4" ht="12" customHeight="1">
      <c r="B82" s="48"/>
      <c r="C82" s="54"/>
      <c r="D82" s="49"/>
    </row>
    <row r="83" spans="2:4" ht="12" customHeight="1">
      <c r="B83" s="48"/>
      <c r="C83" s="54"/>
      <c r="D83" s="49"/>
    </row>
    <row r="84" spans="2:4" ht="12" customHeight="1" thickBot="1">
      <c r="B84" s="50"/>
      <c r="C84" s="51"/>
      <c r="D84" s="52"/>
    </row>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8" s="2" customFormat="1" ht="12" customHeight="1"/>
    <row r="129" s="2" customFormat="1" ht="12" customHeight="1"/>
    <row r="130" s="2" customFormat="1" ht="12" customHeight="1"/>
    <row r="131" s="2" customFormat="1" ht="12" customHeight="1"/>
    <row r="132" s="2" customFormat="1" ht="12" customHeight="1"/>
    <row r="133" s="2" customFormat="1" ht="12" customHeight="1"/>
    <row r="134" s="2" customFormat="1" ht="12" customHeight="1"/>
    <row r="135" s="2" customFormat="1" ht="12" customHeight="1"/>
    <row r="136" s="2" customFormat="1" ht="12" customHeight="1"/>
    <row r="137" s="2" customFormat="1" ht="12" customHeight="1"/>
    <row r="138" s="2" customFormat="1" ht="12" customHeight="1"/>
    <row r="139" s="2" customFormat="1" ht="12" customHeight="1"/>
    <row r="140" s="2" customFormat="1" ht="12" customHeight="1"/>
    <row r="141" s="2" customFormat="1" ht="12" customHeight="1"/>
    <row r="142" s="2" customFormat="1" ht="12" customHeight="1"/>
    <row r="143" s="2" customFormat="1" ht="12" customHeight="1"/>
  </sheetData>
  <sheetProtection/>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2019-04-23T08:15:14Z</cp:lastPrinted>
  <dcterms:created xsi:type="dcterms:W3CDTF">2003-10-18T11:05:50Z</dcterms:created>
  <dcterms:modified xsi:type="dcterms:W3CDTF">2021-03-17T10:19:51Z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